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drawings/drawing7.xml" ContentType="application/vnd.openxmlformats-officedocument.drawing+xml"/>
  <Override PartName="/xl/comments7.xml" ContentType="application/vnd.openxmlformats-officedocument.spreadsheetml.comments+xml"/>
  <Override PartName="/xl/drawings/drawing8.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https://qdjag-my.sharepoint.com/personal/robert_larkin_justice_qld_gov_au/Documents/QCOM/FromHome/"/>
    </mc:Choice>
  </mc:AlternateContent>
  <xr:revisionPtr revIDLastSave="0" documentId="14_{97EC8518-51DC-4022-A0F1-C1A43BC36011}" xr6:coauthVersionLast="47" xr6:coauthVersionMax="47" xr10:uidLastSave="{00000000-0000-0000-0000-000000000000}"/>
  <bookViews>
    <workbookView xWindow="28680" yWindow="-120" windowWidth="25440" windowHeight="15540" tabRatio="850" xr2:uid="{00000000-000D-0000-FFFF-FFFF00000000}"/>
  </bookViews>
  <sheets>
    <sheet name="Title" sheetId="11" r:id="rId1"/>
    <sheet name="Index" sheetId="27" r:id="rId2"/>
    <sheet name="API-Index" sheetId="15" r:id="rId3"/>
    <sheet name="Lua-API" sheetId="1" r:id="rId4"/>
    <sheet name="Global Types" sheetId="3" r:id="rId5"/>
    <sheet name="SendToHost" sheetId="25" r:id="rId6"/>
    <sheet name="State-Events" sheetId="2" r:id="rId7"/>
    <sheet name="Sync SE's" sheetId="32" r:id="rId8"/>
    <sheet name="SE Diagrams" sheetId="36" r:id="rId9"/>
    <sheet name="QLE Dia" sheetId="24" r:id="rId10"/>
    <sheet name="Matrix" sheetId="31" r:id="rId11"/>
    <sheet name="CLua" sheetId="23" r:id="rId12"/>
    <sheet name="Events" sheetId="4" r:id="rId13"/>
    <sheet name="Event-Cats" sheetId="8" r:id="rId14"/>
    <sheet name="Meters" sheetId="5" r:id="rId15"/>
    <sheet name="Meter Defs" sheetId="10" r:id="rId16"/>
    <sheet name="Progr" sheetId="28" r:id="rId17"/>
    <sheet name="TCP" sheetId="18" r:id="rId18"/>
    <sheet name="QCIE" sheetId="26" r:id="rId19"/>
    <sheet name="QCI" sheetId="6" r:id="rId20"/>
    <sheet name="PID" sheetId="29" r:id="rId21"/>
    <sheet name="Peripherals" sheetId="9" r:id="rId22"/>
    <sheet name="bna" sheetId="20" r:id="rId23"/>
    <sheet name="ca" sheetId="21" r:id="rId24"/>
    <sheet name="hopper" sheetId="19" r:id="rId25"/>
    <sheet name="tp" sheetId="22" r:id="rId26"/>
    <sheet name="Test" sheetId="33" r:id="rId27"/>
    <sheet name="Test-Docx" sheetId="34" r:id="rId28"/>
    <sheet name="Test-scr" sheetId="35" r:id="rId29"/>
    <sheet name="Lua-Libraries" sheetId="7" r:id="rId30"/>
    <sheet name="Revision History" sheetId="12" r:id="rId31"/>
    <sheet name="qcomV1" sheetId="30" r:id="rId32"/>
  </sheets>
  <definedNames>
    <definedName name="_xlnm._FilterDatabase" localSheetId="12" hidden="1">Events!$A$3:$N$3</definedName>
    <definedName name="apif_auditReg">'Lua-API'!$A$149</definedName>
    <definedName name="apif_auditResp">'Lua-API'!$A$150</definedName>
    <definedName name="apif_bnaFirmwareID">'Lua-API'!$A$356</definedName>
    <definedName name="apif_bnaFirmwareUpgrade">'Lua-API'!$A$357</definedName>
    <definedName name="apif_bnaGetp">'Lua-API'!$A$355</definedName>
    <definedName name="apif_bnaMeters">'Lua-API'!$A$360</definedName>
    <definedName name="apif_bnaMetersByDenom">'Lua-API'!$A$361</definedName>
    <definedName name="apif_bnaNoteStatus">'Lua-API'!$A$358</definedName>
    <definedName name="apif_bnaRejectTicket">'Lua-API'!$A$362</definedName>
    <definedName name="apif_bnaSetNoteStatus">'Lua-API'!$A$359</definedName>
    <definedName name="apif_caDenom">'Lua-API'!$A$374</definedName>
    <definedName name="apif_caFirmwareID">'Lua-API'!$A$370</definedName>
    <definedName name="apif_caFirmwareUpgrade">'Lua-API'!$A$371</definedName>
    <definedName name="apif_caGetp">'Lua-API'!$A$369</definedName>
    <definedName name="apif_caMeters">'Lua-API'!$A$372</definedName>
    <definedName name="apif_cancelCredit">'Lua-API'!$A$274</definedName>
    <definedName name="apif_caSetQuietFlag">'Lua-API'!#REF!</definedName>
    <definedName name="apif_cAuditCommonResults">'Lua-API'!$A$116</definedName>
    <definedName name="apif_cAuditCommonStart">'Lua-API'!$A$115</definedName>
    <definedName name="apif_cAuditGameResults">'Lua-API'!$A$118</definedName>
    <definedName name="apif_cAuditGameStart">'Lua-API'!$A$117</definedName>
    <definedName name="apif_dgst">'Lua-API'!$A$103</definedName>
    <definedName name="apif_dgstHMAC">'Lua-API'!$A$105</definedName>
    <definedName name="apif_ectAddCredit">'Lua-API'!$A$264</definedName>
    <definedName name="apif_ectDisable">'Lua-API'!$A$260</definedName>
    <definedName name="apif_ectEnable">'Lua-API'!$A$261</definedName>
    <definedName name="apif_ectIsEnabled">'Lua-API'!$A$259</definedName>
    <definedName name="apif_ectMaxECT">'Lua-API'!$A$262</definedName>
    <definedName name="apif_ectSetMaxECT">'Lua-API'!$A$263</definedName>
    <definedName name="apif_ectSubtractCredit">'Lua-API'!$A$269</definedName>
    <definedName name="apif_ectSubtractCreditAuthorised">'Lua-API'!$A$268</definedName>
    <definedName name="apif_ectSubtractCreditDeclined">'Lua-API'!$A$270</definedName>
    <definedName name="apif_ectTicketInAddCredit">'Lua-API'!$A$271</definedName>
    <definedName name="apif_ectTicketOutSubtractCredit">'Lua-API'!$A$272</definedName>
    <definedName name="apif_egmBetMeter">'Lua-API'!$A$180</definedName>
    <definedName name="apif_egmCreditInputDisable">'Lua-API'!$A$174</definedName>
    <definedName name="apif_egmCreditInputEnable">'Lua-API'!$A$175</definedName>
    <definedName name="apif_egmCreditInputEnabled">'Lua-API'!$A$176</definedName>
    <definedName name="apif_egmCreditMeter">'Lua-API'!$A$179</definedName>
    <definedName name="apif_egmDisplayMeters">'Lua-API'!$A$186</definedName>
    <definedName name="apif_egmDoorsClosed">'Lua-API'!$A$188</definedName>
    <definedName name="apif_egmDoorState">'Lua-API'!$A$189</definedName>
    <definedName name="apif_egmFaultList">'Lua-API'!$A$190</definedName>
    <definedName name="apif_egmGambleGetp">'Lua-API'!$A$206</definedName>
    <definedName name="apif_egmGambleSetp">'Lua-API'!$A$205</definedName>
    <definedName name="apif_egmGameLastPlayed">'Lua-API'!$A$182</definedName>
    <definedName name="apif_egmGPM">'Lua-API'!$A$203</definedName>
    <definedName name="apif_egmInAuditMode">'Lua-API'!$A$194</definedName>
    <definedName name="apif_egmInFault">'Lua-API'!$A$191</definedName>
    <definedName name="apif_egmInQuietFault">'Lua-API'!$A$193</definedName>
    <definedName name="apif_egmInTestMode">'Lua-API'!$A$195</definedName>
    <definedName name="apif_egmKeySwitchDisable">'Lua-API'!$A$197</definedName>
    <definedName name="apif_egmMaxBet">'Lua-API'!$A$178</definedName>
    <definedName name="apif_egmMaxRTP">'Lua-API'!$A$169</definedName>
    <definedName name="apif_egmMeter">'Lua-API'!$A$183</definedName>
    <definedName name="apif_egmMeters">'Lua-API'!$A$184</definedName>
    <definedName name="apif_egmMinRTP">'Lua-API'!$A$168</definedName>
    <definedName name="apif_egmOK">'Lua-API'!$A$196</definedName>
    <definedName name="apif_egmQuietFaultList">'Lua-API'!$A$192</definedName>
    <definedName name="apif_egmReserve">'Lua-API'!$A$207</definedName>
    <definedName name="apif_egmSetMaxBet">'Lua-API'!$A$177</definedName>
    <definedName name="apif_egmSetMaxRTP">'Lua-API'!#REF!</definedName>
    <definedName name="apif_egmSetMinRTP">'Lua-API'!$A$167</definedName>
    <definedName name="apif_egmSetReserve">'Lua-API'!$A$208</definedName>
    <definedName name="apif_egmSMS">'Lua-API'!$A$204</definedName>
    <definedName name="apif_egmSPAMA">'Lua-API'!$A$200</definedName>
    <definedName name="apif_egmSPAMB">'Lua-API'!$A$201</definedName>
    <definedName name="apif_egmSPAMC">'Lua-API'!$A$202</definedName>
    <definedName name="apif_egmState">'Lua-API'!$A$187</definedName>
    <definedName name="apif_egmWinMeter">'Lua-API'!$A$181</definedName>
    <definedName name="apif_encDecrypt">'Lua-API'!$A$109</definedName>
    <definedName name="apif_encEncrypt">'Lua-API'!$A$108</definedName>
    <definedName name="apif_eventsGetIterator">'Lua-API'!$A$248</definedName>
    <definedName name="apif_eventsGetLast">'Lua-API'!$A$250</definedName>
    <definedName name="apif_eventsGetLatest">'Lua-API'!$A$249</definedName>
    <definedName name="apif_eventsGetSLx">'Lua-API'!$A$255</definedName>
    <definedName name="apif_eventsSetSLx">'Lua-API'!$A$254</definedName>
    <definedName name="apif_eventsSetTTL">'Lua-API'!$A$253</definedName>
    <definedName name="apif_eventsStatus">'Lua-API'!$A$251</definedName>
    <definedName name="apif_gameBetBtnMaps">'Lua-API'!$A$231</definedName>
    <definedName name="apif_gameDisable">'Lua-API'!$A$220</definedName>
    <definedName name="apif_gameEnable">'Lua-API'!$A$221</definedName>
    <definedName name="apif_gameGEF">'Lua-API'!$A$219</definedName>
    <definedName name="apif_gameGetp">'Lua-API'!$A$217</definedName>
    <definedName name="apif_gameLanguagesSupported">'Lua-API'!$A$213</definedName>
    <definedName name="apif_gameList">'Lua-API'!$A$211</definedName>
    <definedName name="apif_gameMaxEnabled">'Lua-API'!$A$212</definedName>
    <definedName name="apif_gameMeters">'Lua-API'!$A$222</definedName>
    <definedName name="apif_gameName">'Lua-API'!$A$218</definedName>
    <definedName name="apif_gameNum">'Lua-API'!$A$210</definedName>
    <definedName name="apif_gamePCmeters">'Lua-API'!$A$223</definedName>
    <definedName name="apif_gameSetVar">'Lua-API'!$A$226</definedName>
    <definedName name="apif_gameUID">'Lua-API'!$A$216</definedName>
    <definedName name="apif_gameVarCurrent">'Lua-API'!$A$225</definedName>
    <definedName name="apif_gameVarGetp">'Lua-API'!$A$228</definedName>
    <definedName name="apif_gameVarList">'Lua-API'!$A$227</definedName>
    <definedName name="apif_gameVarMeters">'Lua-API'!$A$229</definedName>
    <definedName name="apif_gameVarNum">'Lua-API'!$A$224</definedName>
    <definedName name="apif_gameVarSetBetOption">'Lua-API'!$A$230</definedName>
    <definedName name="apif_healthFreeMem">'Lua-API'!$A$301</definedName>
    <definedName name="apif_hopperDefaultRefillAmount">'Lua-API'!$A$379</definedName>
    <definedName name="apif_hopperDenom">'Lua-API'!$A$381</definedName>
    <definedName name="apif_hopperGetp">'Lua-API'!$A$377</definedName>
    <definedName name="apif_hopperMeters">'Lua-API'!$A$383</definedName>
    <definedName name="apif_hopperPayout">'Lua-API'!$A$384</definedName>
    <definedName name="apif_hopperRecordRefill">'Lua-API'!$A$380</definedName>
    <definedName name="apif_hopperSetDefaultRefillAmount">'Lua-API'!$A$378</definedName>
    <definedName name="apif_hopperSetDenom">'Lua-API'!$A$382</definedName>
    <definedName name="apif_idAPIversions">'Lua-API'!$A$15</definedName>
    <definedName name="apif_idCommissionUID">'Lua-API'!$A$11</definedName>
    <definedName name="apif_idDeviceType">'Lua-API'!$A$6</definedName>
    <definedName name="apif_idInterfaceVersion">'Lua-API'!$A$5</definedName>
    <definedName name="apif_idLogicUID">'Lua-API'!$A$10</definedName>
    <definedName name="apif_idMachineID">'Lua-API'!$A$8</definedName>
    <definedName name="apif_idMachinePlatform">'Lua-API'!$A$7</definedName>
    <definedName name="apif_idMfr">'Lua-API'!$A$12</definedName>
    <definedName name="apif_idMfr3">'Lua-API'!$A$13</definedName>
    <definedName name="apif_idOSversion">'Lua-API'!$A$14</definedName>
    <definedName name="apif_idSetMachineID">'Lua-API'!$A$9</definedName>
    <definedName name="apif_locCountryCode">'Lua-API'!$A$21</definedName>
    <definedName name="apif_locCurrencyCode">'Lua-API'!$A$23</definedName>
    <definedName name="apif_locFloorLocation">'Lua-API'!$A$35</definedName>
    <definedName name="apif_locSetCountryCode">'Lua-API'!$A$20</definedName>
    <definedName name="apif_locSetCurrencyCode">'Lua-API'!$A$22</definedName>
    <definedName name="apif_locSetFloorLocation">'Lua-API'!$A$34</definedName>
    <definedName name="apif_locSetStateProv">'Lua-API'!$A$24</definedName>
    <definedName name="apif_locSetVenueAddress">'Lua-API'!$A$32</definedName>
    <definedName name="apif_locSetVenueID">'Lua-API'!$A$26</definedName>
    <definedName name="apif_locSetVenueName">'Lua-API'!$A$28</definedName>
    <definedName name="apif_locSetVenueType">'Lua-API'!$A$30</definedName>
    <definedName name="apif_locStateProv">'Lua-API'!$A$25</definedName>
    <definedName name="apif_locVenueAddress">'Lua-API'!$A$33</definedName>
    <definedName name="apif_locVenueID">'Lua-API'!$A$27</definedName>
    <definedName name="apif_locVenueName">'Lua-API'!$A$29</definedName>
    <definedName name="apif_locVenueType">'Lua-API'!$A$31</definedName>
    <definedName name="apif_luaDoString">'Lua-API'!$A$131</definedName>
    <definedName name="apif_luaErrors">'Lua-API'!$A$127</definedName>
    <definedName name="apif_luaEventData">'Lua-API'!$A$133</definedName>
    <definedName name="apif_luaGetCallStack">'Lua-API'!$A$138</definedName>
    <definedName name="apif_luaHookScript">'Lua-API'!$A$129</definedName>
    <definedName name="apif_luaPrintHistory">'Lua-API'!$A$128</definedName>
    <definedName name="apif_luaPublish">'Lua-API'!$A$139</definedName>
    <definedName name="apif_luaPublishGetValue">'Lua-API'!$A$140</definedName>
    <definedName name="apif_luaQCIAddCommand">'Lua-API'!$A$130</definedName>
    <definedName name="apif_luaSEID">'Lua-API'!$A$134</definedName>
    <definedName name="apif_luaSEIDlist">'Lua-API'!$A$135</definedName>
    <definedName name="apif_luaUsedMem">'Lua-API'!$A$126</definedName>
    <definedName name="apif_machineAttendantRequired">'Lua-API'!$A$54</definedName>
    <definedName name="apif_machineInDebugMode">'Lua-API'!$A$74</definedName>
    <definedName name="apif_machineLanguage">'Lua-API'!$A$57</definedName>
    <definedName name="apif_machineLanguagesSupported">'Lua-API'!$A$55</definedName>
    <definedName name="apif_machineMeterDenom">'Lua-API'!$A$59</definedName>
    <definedName name="apif_machineOperatingTime">'Lua-API'!$A$76</definedName>
    <definedName name="apif_machinePowerSaveActive">'Lua-API'!$A$72</definedName>
    <definedName name="apif_machinePowerSaveEnter">'Lua-API'!$A$70</definedName>
    <definedName name="apif_machinePowerSaveExit">'Lua-API'!$A$71</definedName>
    <definedName name="apif_machineQPC">'Lua-API'!$A$77</definedName>
    <definedName name="apif_machineQueueReboot">'Lua-API'!$A$62</definedName>
    <definedName name="apif_machineQueueShutdown">'Lua-API'!$A$64</definedName>
    <definedName name="apif_machineRAMclear">'Lua-API'!$A$66</definedName>
    <definedName name="apif_machineRand">'Lua-API'!$A$78</definedName>
    <definedName name="apif_machineReady">'Lua-API'!$A$79</definedName>
    <definedName name="apif_machineSetLanguage">'Lua-API'!$A$56</definedName>
    <definedName name="apif_machineSetMeterDenom">'Lua-API'!$A$58</definedName>
    <definedName name="apif_machineShuttingDown">'Lua-API'!$A$67</definedName>
    <definedName name="apif_machineUpgradeGetp">'Lua-API'!$A$81</definedName>
    <definedName name="apif_machineUpgradeGetVerify">'Lua-API'!$A$83</definedName>
    <definedName name="apif_machineUpgradeQueue">'Lua-API'!$A$84</definedName>
    <definedName name="apif_machineUpgradeSetp">'Lua-API'!$A$82</definedName>
    <definedName name="apif_networkEthAddr">'Lua-API'!$A$18</definedName>
    <definedName name="apif_networkIP">'Lua-API'!$A$17</definedName>
    <definedName name="apif_ntpEnable">'Lua-API'!$A$39</definedName>
    <definedName name="apif_ntpGetp">'Lua-API'!$A$38</definedName>
    <definedName name="apif_ntpSetp">'Lua-API'!$A$37</definedName>
    <definedName name="apif_ntpStatus">'Lua-API'!$A$40</definedName>
    <definedName name="apif_panic">'Lua-API'!$A$137</definedName>
    <definedName name="apif_peripheralConnected">'Lua-API'!$A$87</definedName>
    <definedName name="apif_peripheralStatus">'Lua-API'!$A$88</definedName>
    <definedName name="apif_peripheralSupported">'Lua-API'!$A$86</definedName>
    <definedName name="apif_pidEnable">'Lua-API'!$A$290</definedName>
    <definedName name="apif_pidEnabled">'Lua-API'!$A$291</definedName>
    <definedName name="apif_pidList">'Lua-API'!$A$292</definedName>
    <definedName name="apif_playOKex">'Lua-API'!$A$282</definedName>
    <definedName name="apif_playPEF">'Lua-API'!$A$281</definedName>
    <definedName name="apif_playSetPEF">'Lua-API'!$A$280</definedName>
    <definedName name="apif_progrGetp">'Lua-API'!$A$234</definedName>
    <definedName name="apif_progrLastCont">'Lua-API'!$A$241</definedName>
    <definedName name="apif_progrModeChange">'Lua-API'!$A$242</definedName>
    <definedName name="apif_progrNegAdj">'Lua-API'!$A$239</definedName>
    <definedName name="apif_progrNum">'Lua-API'!$A$233</definedName>
    <definedName name="apif_progrPosAdj">'Lua-API'!$A$238</definedName>
    <definedName name="apif_progrResetLockup">'Lua-API'!$A$237</definedName>
    <definedName name="apif_progrSetp">'Lua-API'!$A$235</definedName>
    <definedName name="apif_progrSetPrize">'Lua-API'!$A$236</definedName>
    <definedName name="apif_pvCommit">'Lua-API'!$A$152</definedName>
    <definedName name="apif_pvCommit_string">'Lua-API'!$A$153</definedName>
    <definedName name="apif_pvRestore">'Lua-API'!$A$154</definedName>
    <definedName name="apif_pvRestore_string">'Lua-API'!$A$155</definedName>
    <definedName name="apif_pvSetp">'Lua-API'!$A$157</definedName>
    <definedName name="apif_pvStats">'Lua-API'!$A$156</definedName>
    <definedName name="apif_rcAutoPlay">'Lua-API'!$A$342</definedName>
    <definedName name="apif_rcCollectPress">'Lua-API'!$A$353</definedName>
    <definedName name="apif_rcResetKey">'Lua-API'!$A$350</definedName>
    <definedName name="apif_rcSetAutoPlay">'Lua-API'!$A$341</definedName>
    <definedName name="apif_secAddSUAcert">'Lua-API'!$A$91</definedName>
    <definedName name="apif_secLogicSealOk">'Lua-API'!$A$99</definedName>
    <definedName name="apif_secMachineCert">'Lua-API'!$A$93</definedName>
    <definedName name="apif_secQMAcert">'Lua-API'!$A$90</definedName>
    <definedName name="apif_secSetUAAverifyCert">'Lua-API'!$A$95</definedName>
    <definedName name="apif_secSUAcerts">'Lua-API'!$A$92</definedName>
    <definedName name="apif_secUAAgetp">'Lua-API'!$A$98</definedName>
    <definedName name="apif_secUAAsetp">'Lua-API'!$A$97</definedName>
    <definedName name="apif_secUAAverifyCert">'Lua-API'!$A$96</definedName>
    <definedName name="apif_slRequest">'Lua-API'!$A$276</definedName>
    <definedName name="apif_slReset">'Lua-API'!$A$277</definedName>
    <definedName name="apif_slStatus">'Lua-API'!$A$278</definedName>
    <definedName name="apif_tcpClient">'Lua-API'!$A$391</definedName>
    <definedName name="apif_tcpClientGetp">'Lua-API'!$A$393</definedName>
    <definedName name="apif_tcpClientSetp">'Lua-API'!$A$392</definedName>
    <definedName name="apif_timeOSD">'Lua-API'!$A$48</definedName>
    <definedName name="apif_timerCreate">'Lua-API'!$A$50</definedName>
    <definedName name="apif_timerFetch">'Lua-API'!$A$51</definedName>
    <definedName name="apif_timerSetp">'Lua-API'!$A$52</definedName>
    <definedName name="apif_timeSet">'Lua-API'!$A$42</definedName>
    <definedName name="apif_timeSetOSD">'Lua-API'!$A$47</definedName>
    <definedName name="apif_timeSetTimezone">'Lua-API'!$A$45</definedName>
    <definedName name="apif_timeTimezone">'Lua-API'!$A$46</definedName>
    <definedName name="apif_tpFirmwareID">'Lua-API'!$A$365</definedName>
    <definedName name="apif_tpFirmwareUpgrade">'Lua-API'!$A$366</definedName>
    <definedName name="apif_tpGetp">'Lua-API'!$A$364</definedName>
    <definedName name="apif_tpMeters">'Lua-API'!$A$367</definedName>
    <definedName name="apif_tpSetQuietFlag">'Lua-API'!#REF!</definedName>
    <definedName name="apif_uartGetp">'Lua-API'!$A$397</definedName>
    <definedName name="apif_uartOpen">'Lua-API'!$A$398</definedName>
    <definedName name="apif_uartSetp">'Lua-API'!$A$396</definedName>
    <definedName name="apif_udpGetp">'Lua-API'!$A$388</definedName>
    <definedName name="apif_udpSetp">'Lua-API'!$A$387</definedName>
    <definedName name="apif_userAnonPass">'Lua-API'!$A$308</definedName>
    <definedName name="apif_userAnonSetPass">'Lua-API'!$A$307</definedName>
    <definedName name="apif_userCPUstats">'Lua-API'!$A$336</definedName>
    <definedName name="apif_userCreate">'Lua-API'!$A$309</definedName>
    <definedName name="apif_userDelete">'Lua-API'!$A$310</definedName>
    <definedName name="apif_userDeleteSelf">'Lua-API'!$A$311</definedName>
    <definedName name="apif_userDiskStats">'Lua-API'!$A$318</definedName>
    <definedName name="apif_userInstructionStats">'Lua-API'!$A$338</definedName>
    <definedName name="apif_userIsQuarantined">'Lua-API'!$A$313</definedName>
    <definedName name="apif_userIsShutdown">'Lua-API'!$A$335</definedName>
    <definedName name="apif_userList">'Lua-API'!$A$326</definedName>
    <definedName name="apif_userLoadScripts">'Lua-API'!$A$330</definedName>
    <definedName name="apif_userLoggedOn">'Lua-API'!$A$325</definedName>
    <definedName name="apif_userMemoryStats">'Lua-API'!$A$320</definedName>
    <definedName name="apif_userPrivileges">'Lua-API'!$A$322</definedName>
    <definedName name="apif_userQuarantine">'Lua-API'!$A$312</definedName>
    <definedName name="apif_userRestart">'Lua-API'!$A$333</definedName>
    <definedName name="apif_userSAAcert">'Lua-API'!$A$329</definedName>
    <definedName name="apif_userScriptHashes">'Lua-API'!$A$332</definedName>
    <definedName name="apif_userSetAnonPass">'Lua-API'!$A$307</definedName>
    <definedName name="apif_userSetCPUquota">'Lua-API'!$A$337</definedName>
    <definedName name="apif_userSetDiskQuota">'Lua-API'!$A$317</definedName>
    <definedName name="apif_userSetInstructionQuota">'Lua-API'!$A$339</definedName>
    <definedName name="apif_userSetMemoryQuota">'Lua-API'!$A$319</definedName>
    <definedName name="apif_userSetMyUAApublicKey">'Lua-API'!$A$315</definedName>
    <definedName name="apif_userSetPrivilege">'Lua-API'!$A$321</definedName>
    <definedName name="apif_userSetSAAcert">'Lua-API'!$A$328</definedName>
    <definedName name="apif_userSetScripts">'Lua-API'!$A$331</definedName>
    <definedName name="apif_userSetUAApublicKey">'Lua-API'!$A$314</definedName>
    <definedName name="apif_userShutdown">'Lua-API'!$A$334</definedName>
    <definedName name="apif_userWho">'Lua-API'!$A$324</definedName>
    <definedName name="apif_userWhoAmI">'Lua-API'!$A$323</definedName>
    <definedName name="apif_x509decode">'Lua-API'!$A$113</definedName>
    <definedName name="Audit">'Lua-API'!$A$148</definedName>
    <definedName name="Cancel_Credit">'Lua-API'!$A$273</definedName>
    <definedName name="cl_Banknote_Acceptor_Maintenance">'Lua-API'!$A$354</definedName>
    <definedName name="Client_Socket">'Lua-API'!$A$390</definedName>
    <definedName name="Coin_Acceptor_Maintenance">'Lua-API'!$A$368</definedName>
    <definedName name="Content_Auditing">'Lua-API'!$A$114</definedName>
    <definedName name="Custom_User_Interface">'Lua-API'!$A$293</definedName>
    <definedName name="Device_Security">'Lua-API'!$A$89</definedName>
    <definedName name="Digest">'Lua-API'!$A$102</definedName>
    <definedName name="ECT">'Lua-API'!$A$258</definedName>
    <definedName name="EGM">'Lua-API'!$A$166</definedName>
    <definedName name="Encryption">'Lua-API'!$A$107</definedName>
    <definedName name="ev_ALL_FAULTS_CLEARED">Events!$A$45</definedName>
    <definedName name="ev_AUX_DISP_FAILURE">Events!$A$46</definedName>
    <definedName name="ev_AUX_DOOR_CLOSED">Events!$A$88</definedName>
    <definedName name="ev_AUX_DOOR_OPENED">Events!$A$89</definedName>
    <definedName name="ev_BAD_POWER_DOWN">Events!$A$47</definedName>
    <definedName name="ev_BELLY_DOOR_CLOSED">Events!$A$90</definedName>
    <definedName name="ev_BELLY_DOOR_OPENED">Events!$A$91</definedName>
    <definedName name="ev_BNA_CONNECTED">Events!$A$77</definedName>
    <definedName name="ev_BNA_DISCONNECTED">Events!$A$78</definedName>
    <definedName name="ev_BNA_DOOR_CLOSED">Events!$A$92</definedName>
    <definedName name="ev_BNA_DOOR_OPENED">Events!$A$93</definedName>
    <definedName name="ev_BNA_FAULT">Events!$A$80</definedName>
    <definedName name="ev_BNA_JAMMED">Events!$A$81</definedName>
    <definedName name="ev_BNA_STACKER_CLEARED">Events!$A$82</definedName>
    <definedName name="ev_BNA_STACKER_FULL">Events!$A$83</definedName>
    <definedName name="ev_BNA_STACKER_FULL_NOTICE">Events!$A$84</definedName>
    <definedName name="ev_BNA_STACKER_HIGH_LEVEL">Events!$A$85</definedName>
    <definedName name="ev_BNA_STACKER_REMOVED">Events!$A$94</definedName>
    <definedName name="ev_BNA_STACKER_RETURNED">Events!$A$95</definedName>
    <definedName name="ev_BNA_YOYO">Events!$A$86</definedName>
    <definedName name="ev_BONUS_DEVICE_FAULT">Events!$A$48</definedName>
    <definedName name="ev_CA_CONNECTED">Events!$A$11</definedName>
    <definedName name="ev_CA_DISCONNECTED">Events!$A$12</definedName>
    <definedName name="ev_CA_DIVERTER_FAULT">Events!$A$27</definedName>
    <definedName name="ev_CA_EXCESS_COIN_REJECTED">Events!$A$13</definedName>
    <definedName name="ev_CA_FAULT">Events!$A$14</definedName>
    <definedName name="ev_CA_YO_YO">Events!$A$15</definedName>
    <definedName name="ev_CALL_SERVICE_TECHNICIAN">Events!$A$49</definedName>
    <definedName name="ev_CANCEL_CREDIT">Events!$A$4</definedName>
    <definedName name="ev_CASH_BOX_CLEARED">Events!$A$16</definedName>
    <definedName name="ev_CASHBOX_DOOR_CLOSED">Events!$A$96</definedName>
    <definedName name="ev_CASHBOX_DOOR_OPENED">Events!$A$97</definedName>
    <definedName name="ev_COOLING_FAN_FAILURE">Events!$A$50</definedName>
    <definedName name="ev_ECT_FROM_EGM">Events!$A$5</definedName>
    <definedName name="ev_ECT_TO_EGM">Events!$A$8</definedName>
    <definedName name="ev_EEPROM_FAULT">Events!$A$51</definedName>
    <definedName name="ev_HOPPER_CALIBRATED">Events!$A$28</definedName>
    <definedName name="ev_HOPPER_CONNECTED">Events!$A$29</definedName>
    <definedName name="ev_HOPPER_DISCONNECTED">Events!$A$30</definedName>
    <definedName name="ev_HOPPER_EMPTY">Events!$A$31</definedName>
    <definedName name="ev_HOPPER_JAMMED">Events!$A$32</definedName>
    <definedName name="ev_HOPPER_LEVEL_MISMATCH">Events!$A$33</definedName>
    <definedName name="ev_HOPPER_PAYOUT">Events!$A$34</definedName>
    <definedName name="ev_HOPPER_REFILL_RECORDED">Events!$A$35</definedName>
    <definedName name="ev_HOPPER_RUNAWAY">Events!$A$36</definedName>
    <definedName name="ev_HOPPER_RUNAWAY_AMOUNT">Events!$A$37</definedName>
    <definedName name="ev_INVALID_EGM_CONFIGURATION">Events!$A$53</definedName>
    <definedName name="ev_IO_CONTROLLER_FAULT">Events!$A$54</definedName>
    <definedName name="ev_LIC_KEY_DETECTED">Events!$A$38</definedName>
    <definedName name="ev_LIC_KEY_FAIL">Events!$A$55</definedName>
    <definedName name="ev_LOCKUP_CLEAR">Events!$A$56</definedName>
    <definedName name="ev_LOGIC_DOOR_CLOSED">Events!$A$98</definedName>
    <definedName name="ev_LOGIC_DOOR_OPENED">Events!$A$99</definedName>
    <definedName name="ev_LOW_MEMORY">Events!$A$57</definedName>
    <definedName name="ev_LOW_NV_RAM_BATTERY">Events!$A$58</definedName>
    <definedName name="ev_LOW_PF_DOOR_DET_BATT">Events!$A$100</definedName>
    <definedName name="ev_LP_AWARD">Events!$A$40</definedName>
    <definedName name="ev_MACHINE_SEAL_CONFIRMED">Events!$A$101</definedName>
    <definedName name="ev_MACHINE_TIME_CHANGED">Events!$A$102</definedName>
    <definedName name="ev_MACHINE_UPGRADE_READY">Events!$A$59</definedName>
    <definedName name="ev_MACHINE_UPGRADED">Events!$A$60</definedName>
    <definedName name="ev_MAIN_DOOR_CLOSED">Events!$A$103</definedName>
    <definedName name="ev_MAIN_DOOR_OPENED">Events!$A$104</definedName>
    <definedName name="ev_MAN_SPEC_FAULT_EXT">Events!$A$61</definedName>
    <definedName name="ev_MECH_METERS_DISC">Events!$A$105</definedName>
    <definedName name="ev_MECH_METERS_DOOR_CLOSED">Events!$A$106</definedName>
    <definedName name="ev_MECH_METERS_DOOR_OPENED">Events!$A$107</definedName>
    <definedName name="ev_MECH_METERS_FAULT">Events!$A$108</definedName>
    <definedName name="ev_MECH_METERS_PWR_OFF_DOOR_ACCESS">Events!$A$109</definedName>
    <definedName name="ev_NON_PROD_LIC_KEY_DETECTED">Events!$A$39</definedName>
    <definedName name="ev_PERIOD_METERS_RESET">Events!$A$24</definedName>
    <definedName name="ev_PERIPH_FW_UPGRADE">Events!$A$62</definedName>
    <definedName name="ev_PID_SESSION_STARTED">Events!$A$63</definedName>
    <definedName name="ev_PID_SESSION_STOPPED">Events!$A$64</definedName>
    <definedName name="ev_POWER_UP">Events!$A$66</definedName>
    <definedName name="ev_PRI_DISP_FAILURE">Events!$A$67</definedName>
    <definedName name="ev_PROCESSOR_OVER_TEMP">Events!$A$68</definedName>
    <definedName name="ev_PROGR_CFG_CHANGED">Events!$A$41</definedName>
    <definedName name="ev_PROGR_CONTR_FAULT">Events!$A$69</definedName>
    <definedName name="ev_PROGR_LVL_NEG_ADJ">Events!$A$42</definedName>
    <definedName name="ev_PROGR_LVL_POS_ADJ">Events!$A$43</definedName>
    <definedName name="ev_PROGR_PRIZE_ORPHANED">Events!$A$44</definedName>
    <definedName name="ev_PWR_OFF_CASH_DOOR_ACCESS">Events!$A$110</definedName>
    <definedName name="ev_PWR_OFF_MAIN_DOOR_ACCESS">Events!$A$111</definedName>
    <definedName name="ev_PWR_OFF_NOTE_ACCPTR_DOOR_ACCESS">Events!$A$112</definedName>
    <definedName name="ev_PWR_OFF_PROCESSOR_DOOR_ACCESS">Events!$A$113</definedName>
    <definedName name="ev_QCOM_ENGINE_EXCEPTION">Events!$A$70</definedName>
    <definedName name="ev_RECOVERABLE_RAM_CORRUPTION">Events!$A$71</definedName>
    <definedName name="ev_STEPPER_REEL_FAULT">Events!$A$73</definedName>
    <definedName name="ev_TER_DISP_FAILURE">Events!$A$74</definedName>
    <definedName name="ev_TEST_FAULT">Events!$A$75</definedName>
    <definedName name="ev_TICKET_IN_ABORTED">Events!$A$116</definedName>
    <definedName name="ev_TICKET_IN_ECT">Events!$A$117</definedName>
    <definedName name="ev_TICKET_IN_REJECTED">Events!$A$118</definedName>
    <definedName name="ev_TICKET_IN_TIMEOUT">Events!$A$120</definedName>
    <definedName name="ev_TICKET_OUT_PRINTING">Events!$A$121</definedName>
    <definedName name="ev_TICKET_PRINTER_CONNECTED">Events!$A$124</definedName>
    <definedName name="ev_TICKET_PRINTER_DISCONNECTED">Events!$A$125</definedName>
    <definedName name="ev_TICKET_PRINTER_FAIL_PRINT">Events!$A$126</definedName>
    <definedName name="ev_TICKET_PRINTER_GENERAL_FAULT">Events!$A$127</definedName>
    <definedName name="ev_TICKET_PRINTER_INK_LOW">Events!$A$128</definedName>
    <definedName name="ev_TICKET_PRINTER_PAPER_JAM">Events!$A$129</definedName>
    <definedName name="ev_TICKET_PRINTER_PAPER_LOW">Events!$A$130</definedName>
    <definedName name="ev_TICKET_PRINTER_PAPER_OUT">Events!$A$131</definedName>
    <definedName name="ev_TOUCH_SCREEN_FAULT">Events!$A$76</definedName>
    <definedName name="ev_USER_CREATED">Events!$A$132</definedName>
    <definedName name="ev_USER_DELETED">Events!$A$133</definedName>
    <definedName name="ev_USER_QUARANTINED">Events!$A$135</definedName>
    <definedName name="ev_VAR_ENABLED">Events!$A$26</definedName>
    <definedName name="Events">'Lua-API'!$A$247</definedName>
    <definedName name="filename">Title!$A$7</definedName>
    <definedName name="filename_docx">Title!$A$8</definedName>
    <definedName name="Game_Maintenance">'Lua-API'!$A$209</definedName>
    <definedName name="gt_anString">'Global Types'!$B$21</definedName>
    <definedName name="gt_authno">'Global Types'!$B$27</definedName>
    <definedName name="gt_autoplayflag">'Global Types'!$B$76</definedName>
    <definedName name="gt_boolean">'Global Types'!$B$4</definedName>
    <definedName name="gt_boolean_table">'Global Types'!$B$17</definedName>
    <definedName name="gt_btable">'Global Types'!$B$18</definedName>
    <definedName name="gt_camt">'Global Types'!$B$16</definedName>
    <definedName name="gt_CIEF">'Global Types'!$B$34</definedName>
    <definedName name="gt_clockosd">'Global Types'!$B$77</definedName>
    <definedName name="gt_countryCode">'Global Types'!$B$62</definedName>
    <definedName name="gt_currencyCode">'Global Types'!$B$61</definedName>
    <definedName name="gt_dateTime">'Global Types'!$B$19</definedName>
    <definedName name="gt_debugmode">'Global Types'!$B$64</definedName>
    <definedName name="gt_defrefill">'Global Types'!$B$58</definedName>
    <definedName name="gt_ebiterator">'Global Types'!$B$43</definedName>
    <definedName name="gt_ectenabled">'Global Types'!$B$28</definedName>
    <definedName name="gt_ecteoilist">'Global Types'!$B$29</definedName>
    <definedName name="gt_ectsubsn">'Global Types'!$B$30</definedName>
    <definedName name="gt_egmcrdenom">'Global Types'!$B$39</definedName>
    <definedName name="gt_egmmaxbet">'Global Types'!$B$35</definedName>
    <definedName name="gt_egmMaxRTPdev">'Global Types'!$B$38</definedName>
    <definedName name="gt_errmsg">'Global Types'!$B$22</definedName>
    <definedName name="gt_event">'Global Types'!$B$44</definedName>
    <definedName name="gt_evHysteresisTime">'Global Types'!$B$42</definedName>
    <definedName name="gt_float">'Global Types'!$B$12</definedName>
    <definedName name="gt_function">'Global Types'!$B$5</definedName>
    <definedName name="gt_gambleEnb">'Global Types'!#REF!</definedName>
    <definedName name="gt_gameid">'Global Types'!$B$46</definedName>
    <definedName name="gt_gamename">'Global Types'!$B$47</definedName>
    <definedName name="gt_gameuid">'Global Types'!$B$48</definedName>
    <definedName name="gt_gameVer">'Global Types'!$B$49</definedName>
    <definedName name="gt_GEF">'Global Types'!$B$53</definedName>
    <definedName name="gt_hexstring">'Global Types'!$B$25</definedName>
    <definedName name="gt_HMACseed">'Global Types'!#REF!</definedName>
    <definedName name="gt_integer">'Global Types'!$B$13</definedName>
    <definedName name="gt_lua_ident">'Global Types'!$B$15</definedName>
    <definedName name="gt_machineID">'Global Types'!$B$59</definedName>
    <definedName name="gt_maxattempts">'Global Types'!$B$40</definedName>
    <definedName name="gt_MAXECT">'Global Types'!$B$31</definedName>
    <definedName name="gt_maxRTP">'Global Types'!$B$36</definedName>
    <definedName name="gt_meterDenom">'Global Types'!$B$65</definedName>
    <definedName name="gt_MeterID">'Global Types'!$B$20</definedName>
    <definedName name="gt_minRTP">'Global Types'!$B$37</definedName>
    <definedName name="gt_MUF">'Global Types'!$B$66</definedName>
    <definedName name="gt_mumaxrate">'Global Types'!$B$67</definedName>
    <definedName name="gt_nil">'Global Types'!$B$6</definedName>
    <definedName name="gt_ntpEnbFlag">'Global Types'!$B$69</definedName>
    <definedName name="gt_number">'Global Types'!$B$7</definedName>
    <definedName name="gt_NUME">'Global Types'!$B$54</definedName>
    <definedName name="gt_PEF">'Global Types'!$B$70</definedName>
    <definedName name="gt_PEM">'Global Types'!$B$14</definedName>
    <definedName name="gt_pgid">'Global Types'!$B$72</definedName>
    <definedName name="gt_plevn">'Global Types'!$B$73</definedName>
    <definedName name="gt_plevs">'Global Types'!$B$74</definedName>
    <definedName name="gt_pluid">'Global Types'!$B$75</definedName>
    <definedName name="gt_powersave">'Global Types'!$B$68</definedName>
    <definedName name="gt_prizelimit">'Global Types'!$B$41</definedName>
    <definedName name="gt_PRTP">'Global Types'!$B$55</definedName>
    <definedName name="gt_qcomVersion">'Global Types'!$B$60</definedName>
    <definedName name="gt_reason">'Global Types'!$B$32</definedName>
    <definedName name="gt_RFEF">'Global Types'!$B$71</definedName>
    <definedName name="gt_scrhash">'Global Types'!$B$78</definedName>
    <definedName name="gt_seid">'Global Types'!$B$23</definedName>
    <definedName name="gt_sEventID">'Global Types'!$B$45</definedName>
    <definedName name="gt_stateProv">'Global Types'!$B$63</definedName>
    <definedName name="gt_table">'Global Types'!$B$9</definedName>
    <definedName name="gt_thread">'Global Types'!$B$10</definedName>
    <definedName name="gt_timersmax">'Global Types'!$B$79</definedName>
    <definedName name="gt_timersmint">'Global Types'!$B$80</definedName>
    <definedName name="gt_TPRTP">'Global Types'!$B$56</definedName>
    <definedName name="gt_transactionID">'Global Types'!$B$33</definedName>
    <definedName name="gt_uistring">'Global Types'!$B$26</definedName>
    <definedName name="gt_userdata">'Global Types'!$B$11</definedName>
    <definedName name="gt_username">'Global Types'!$B$24</definedName>
    <definedName name="gt_varid">'Global Types'!$B$57</definedName>
    <definedName name="Health">'Lua-API'!$A$300</definedName>
    <definedName name="Hopper_Maintenance">'Lua-API'!$A$376</definedName>
    <definedName name="ID">'Lua-API'!$A$4</definedName>
    <definedName name="Location_Management">'Lua-API'!$A$19</definedName>
    <definedName name="Lua">'Lua-API'!$A$125</definedName>
    <definedName name="Machine">'Lua-API'!$A$53</definedName>
    <definedName name="Network_Management">'Lua-API'!$A$16</definedName>
    <definedName name="NTP">'Lua-API'!$A$36</definedName>
    <definedName name="Peripheral_Devices">'Lua-API'!$A$85</definedName>
    <definedName name="Persistent_Variables">'Lua-API'!$A$151</definedName>
    <definedName name="Play_Control">'Lua-API'!$A$279</definedName>
    <definedName name="Player_Accessible_Event_Log">'Lua-API'!$A$283</definedName>
    <definedName name="Player_Information_Display">'Lua-API'!$A$289</definedName>
    <definedName name="_xlnm.Print_Area" localSheetId="12">Events!$A$1:$K$144</definedName>
    <definedName name="_xlnm.Print_Area" localSheetId="4">'Global Types'!$A$1:$J$77</definedName>
    <definedName name="_xlnm.Print_Area" localSheetId="3">'Lua-API'!$A$1:$M$414</definedName>
    <definedName name="_xlnm.Print_Area" localSheetId="29">'Lua-Libraries'!$A$1:$F$54</definedName>
    <definedName name="_xlnm.Print_Area" localSheetId="15">'Meter Defs'!$A$1:$B$32</definedName>
    <definedName name="_xlnm.Print_Area" localSheetId="14">Meters!$A$1:$H$45</definedName>
    <definedName name="_xlnm.Print_Area" localSheetId="21">Peripherals!$A$1:$J$26</definedName>
    <definedName name="_xlnm.Print_Area" localSheetId="19">QCI!$A$1:$E$13</definedName>
    <definedName name="_xlnm.Print_Area" localSheetId="18">QCIE!#REF!</definedName>
    <definedName name="_xlnm.Print_Area" localSheetId="6">'State-Events'!$D$1:$K$142</definedName>
    <definedName name="_xlnm.Print_Area" localSheetId="0">Title!$A$1:$A$24</definedName>
    <definedName name="_xlnm.Print_Titles" localSheetId="12">Events!$1:$3</definedName>
    <definedName name="_xlnm.Print_Titles" localSheetId="4">'Global Types'!$1:$3</definedName>
    <definedName name="_xlnm.Print_Titles" localSheetId="3">'Lua-API'!$1:$2</definedName>
    <definedName name="_xlnm.Print_Titles" localSheetId="29">'Lua-Libraries'!$1:$4</definedName>
    <definedName name="_xlnm.Print_Titles" localSheetId="6">'State-Events'!$2:$3</definedName>
    <definedName name="Progressive_Prize_Support">'Lua-API'!$A$232</definedName>
    <definedName name="Remote_Control">'Lua-API'!$A$340</definedName>
    <definedName name="se_ATTENDANT_REQUIRED">'State-Events'!$A$4</definedName>
    <definedName name="se_AUDIT_MODE_ENTRY">'State-Events'!$A$5</definedName>
    <definedName name="se_AUDIT_MODE_EXIT">'State-Events'!$A$6</definedName>
    <definedName name="se_AUDIT_PAGE_REQ">'State-Events'!$A$7</definedName>
    <definedName name="se_BANKNOTE_ACCEPTED">'State-Events'!$A$8</definedName>
    <definedName name="se_BANKNOTE_ESCROW">'State-Events'!#REF!</definedName>
    <definedName name="se_BANKNOTE_REJECTED">'State-Events'!$A$9</definedName>
    <definedName name="se_CANCEL_CREDIT">'State-Events'!$A$10</definedName>
    <definedName name="se_CAUDIT_FIN_COMMON">'State-Events'!$A$75</definedName>
    <definedName name="se_CAUDIT_FIN_GAME">'State-Events'!$A$76</definedName>
    <definedName name="se_COIN_TOKEN_IN">'State-Events'!$A$11</definedName>
    <definedName name="se_COLLECT_WITH_CREDIT">'State-Events'!$A$12</definedName>
    <definedName name="se_CREDIT_INPUT_DISABLED">'State-Events'!$A$13</definedName>
    <definedName name="se_CREDIT_INPUT_ENABLED">'State-Events'!$A$14</definedName>
    <definedName name="se_DOOR_CLOSED">'State-Events'!$A$15</definedName>
    <definedName name="se_DOOR_OPENED">'State-Events'!$A$16</definedName>
    <definedName name="se_ECT_AUTHORISED">'State-Events'!$A$17</definedName>
    <definedName name="se_ECT_FAILED">'State-Events'!$A$18</definedName>
    <definedName name="se_ECT_FROM_CM">'State-Events'!$A$19</definedName>
    <definedName name="se_ECT_TO_CM">'State-Events'!$A$20</definedName>
    <definedName name="se_EVENT">'State-Events'!$A$77</definedName>
    <definedName name="se_FAULT_CLEARED">'State-Events'!$A$78</definedName>
    <definedName name="se_FAULT_CONDITION">'State-Events'!$A$79</definedName>
    <definedName name="se_GAMBLE">'State-Events'!$A$21</definedName>
    <definedName name="se_GAMBLE_ENTRY">'State-Events'!$A$23</definedName>
    <definedName name="se_GAMBLE_EXIT">'State-Events'!$A$22</definedName>
    <definedName name="se_GAME_ADDED">'State-Events'!$A$26</definedName>
    <definedName name="se_GAME_LOADED">'State-Events'!$A$24</definedName>
    <definedName name="se_GAME_REMOVED">'State-Events'!$A$27</definedName>
    <definedName name="se_GAME_UNLOADED">'State-Events'!$A$25</definedName>
    <definedName name="se_GAME_VAR_BETOPT">'State-Events'!$A$28</definedName>
    <definedName name="se_GAME_VAR_CHANGED">'State-Events'!$A$29</definedName>
    <definedName name="se_HOPPER_COLLECT_ENTRY">'State-Events'!$A$30</definedName>
    <definedName name="se_HOPPER_COLLECT_EXIT">'State-Events'!$A$32</definedName>
    <definedName name="se_HOPPER_OUT">'State-Events'!$A$31</definedName>
    <definedName name="se_IDLEMODE_ENTRY">'State-Events'!$A$33</definedName>
    <definedName name="se_IDLEMODE_EXIT">'State-Events'!$A$34</definedName>
    <definedName name="se_IDLEMODE_INFO_ENTRY">'State-Events'!$A$35</definedName>
    <definedName name="se_IDLEMODE_INFO_EXIT">'State-Events'!$A$36</definedName>
    <definedName name="se_LP_AWARD_LOCKUP_ENTRY">'State-Events'!$A$37</definedName>
    <definedName name="se_LP_AWARD_LOCKUP_EXIT">'State-Events'!$A$38</definedName>
    <definedName name="se_LUA_ERROR">'State-Events'!$A$93</definedName>
    <definedName name="se_MACHINE_RAND">'State-Events'!$A$80</definedName>
    <definedName name="se_MACHINE_READY">'State-Events'!$A$81</definedName>
    <definedName name="se_MACHINE_UPGRADE_DLC">'State-Events'!$A$82</definedName>
    <definedName name="se_MACHINE_UPGRADE_STATUS">'State-Events'!$A$83</definedName>
    <definedName name="se_NTP_STATUS">'State-Events'!$A$84</definedName>
    <definedName name="se_NZ_JP_LOCKUP_ENTER">'State-Events'!$A$39</definedName>
    <definedName name="se_NZ_JP_LOCKUP_EXIT">'State-Events'!$A$40</definedName>
    <definedName name="se_NZ_JPWIN">'State-Events'!$A$41</definedName>
    <definedName name="se_NZ_PI_PID_ENTRY">'State-Events'!$A$42</definedName>
    <definedName name="se_NZ_PI_PID_EXIT">'State-Events'!$A$43</definedName>
    <definedName name="se_PERIPHERAL_STATUS_CHANGED">'State-Events'!$A$85</definedName>
    <definedName name="se_PERIPHERAL_UPGRADE">'State-Events'!$A$86</definedName>
    <definedName name="se_PID_ENTRY">'State-Events'!$A$44</definedName>
    <definedName name="se_PID_EXIT">'State-Events'!$A$45</definedName>
    <definedName name="se_PLAY_COMMENCED">'State-Events'!$A$46</definedName>
    <definedName name="se_PLAY_COMPLETE">'State-Events'!$A$47</definedName>
    <definedName name="se_PLAY_DISABLED">'State-Events'!$A$48</definedName>
    <definedName name="se_PLAY_ENABLED">'State-Events'!$A$49</definedName>
    <definedName name="se_PLAY_FEATURE_COMMENCED">'State-Events'!$A$50</definedName>
    <definedName name="se_PLAY_FEATURE_COMPLETE">'State-Events'!$A$51</definedName>
    <definedName name="se_PLAY_OK_EX">'State-Events'!$A$52</definedName>
    <definedName name="se_PLAYER_INPUT_RECEIVED">'State-Events'!$A$53</definedName>
    <definedName name="se_PLAYER_INPUT_REQUIRED">'State-Events'!$A$54</definedName>
    <definedName name="se_POWERSAVE_ENTRY">'State-Events'!$A$87</definedName>
    <definedName name="se_POWERSAVE_EXIT">'State-Events'!$A$88</definedName>
    <definedName name="se_PROGR_AWARD">'State-Events'!$A$55</definedName>
    <definedName name="se_PROGR_CFG">'State-Events'!$A$56</definedName>
    <definedName name="se_PROGR_LP_UPDATE">'State-Events'!$A$57</definedName>
    <definedName name="se_QLE_READY">'State-Events'!$A$89</definedName>
    <definedName name="se_RESERVE_ENTRY">'State-Events'!$A$58</definedName>
    <definedName name="se_RESERVE_EXIT">'State-Events'!$A$59</definedName>
    <definedName name="se_RESET_KEY">'State-Events'!$A$60</definedName>
    <definedName name="se_RULE_ENTRY">'State-Events'!$A$61</definedName>
    <definedName name="se_RULE_EXIT">'State-Events'!$A$62</definedName>
    <definedName name="se_SERVICE_MODE_ENTRY">'State-Events'!$A$63</definedName>
    <definedName name="se_SERVICE_MODE_EXIT">'State-Events'!$A$64</definedName>
    <definedName name="se_SHUTDOWN_PENDING">'State-Events'!$A$90</definedName>
    <definedName name="se_SHUTTING_DOWN">'State-Events'!$A$91</definedName>
    <definedName name="se_SOCKET_FREED">'State-Events'!$A$118</definedName>
    <definedName name="se_SYSTEM_LOCKUP">'State-Events'!$A$65</definedName>
    <definedName name="se_SYSTEM_LOCKUP_CLEARED">'State-Events'!$A$68</definedName>
    <definedName name="se_SYSTEM_LOCKUP_ENTRY">'State-Events'!$A$66</definedName>
    <definedName name="se_SYSTEM_LOCKUP_EXIT">'State-Events'!$A$67</definedName>
    <definedName name="se_SYSTEM_LOCKUP_RESPONSE">'State-Events'!$A$70</definedName>
    <definedName name="se_SYSTEM_LOCKUP_TIMEOUT">'State-Events'!$A$69</definedName>
    <definedName name="se_TAKE_WIN">'State-Events'!$A$71</definedName>
    <definedName name="se_TICKET_IN">'State-Events'!$A$72</definedName>
    <definedName name="se_TICKET_IN_ESCROW">'State-Events'!$A$73</definedName>
    <definedName name="se_TICKET_OUT_PRINT_START">'State-Events'!$74:$74</definedName>
    <definedName name="se_TIME_CHANGED">'State-Events'!$A$92</definedName>
    <definedName name="se_USER_LOADSCRIPTS">'State-Events'!$A$96</definedName>
    <definedName name="se_USER_LOGOFF">'State-Events'!$A$94</definedName>
    <definedName name="se_USER_LOGON">'State-Events'!$A$95</definedName>
    <definedName name="se_USER_READY">'State-Events'!$A$98</definedName>
    <definedName name="se_USER_RESTART">'State-Events'!$A$97</definedName>
    <definedName name="se_USER_SHUTDOWN">'State-Events'!$A$100</definedName>
    <definedName name="se_USER_STARTUP">'State-Events'!$A$99</definedName>
    <definedName name="sth_auditReg">SendToHost!$A$4</definedName>
    <definedName name="sth_auditResp">SendToHost!$A$5</definedName>
    <definedName name="sth_bnaRejectTicket">SendToHost!$A$6</definedName>
    <definedName name="sth_bnaSetNoteStatus">SendToHost!$A$7</definedName>
    <definedName name="sth_cancelCredit">SendToHost!$A$8</definedName>
    <definedName name="sth_cAuditCommonStart">SendToHost!$A$9</definedName>
    <definedName name="sth_cAuditGameStart">SendToHost!$A$10</definedName>
    <definedName name="sth_ectAddCredit">SendToHost!$A$11</definedName>
    <definedName name="sth_ectDisable">SendToHost!$A$12</definedName>
    <definedName name="sth_ectEnable">SendToHost!$A$13</definedName>
    <definedName name="sth_ectSetMaxECT">SendToHost!$A$14</definedName>
    <definedName name="sth_ectSubtractCredit">SendToHost!$A$15</definedName>
    <definedName name="sth_ectSubtractCreditAuthorised">SendToHost!$A$16</definedName>
    <definedName name="sth_ectTicketInAddCredit">SendToHost!$A$17</definedName>
    <definedName name="sth_ectTicketOutSubtractCredit">SendToHost!$A$18</definedName>
    <definedName name="sth_egmCreditInputDisable">SendToHost!$A$19</definedName>
    <definedName name="sth_egmCreditInputEnable">SendToHost!$A$20</definedName>
    <definedName name="sth_egmGambleSetp">SendToHost!$A$21</definedName>
    <definedName name="sth_egmGPM">SendToHost!$A$22</definedName>
    <definedName name="sth_egmSetMaxBet">SendToHost!$A$23</definedName>
    <definedName name="sth_egmSetMaxRTP">SendToHost!#REF!</definedName>
    <definedName name="sth_egmSetMinRTP">SendToHost!$A$24</definedName>
    <definedName name="sth_egmSetReserve">SendToHost!$A$25</definedName>
    <definedName name="sth_egmSMS">SendToHost!$A$26</definedName>
    <definedName name="sth_egmSPAMA">SendToHost!$A$27</definedName>
    <definedName name="sth_egmSPAMB">SendToHost!$A$28</definedName>
    <definedName name="sth_egmSPAMC">SendToHost!$A$29</definedName>
    <definedName name="sth_eventsSetSLx">SendToHost!$A$30</definedName>
    <definedName name="sth_eventsSetTTL">SendToHost!$A$31</definedName>
    <definedName name="sth_gameDisable">SendToHost!$A$32</definedName>
    <definedName name="sth_gameEnable">SendToHost!$A$33</definedName>
    <definedName name="sth_gameSetVar">SendToHost!$A$34</definedName>
    <definedName name="sth_gameVarSetBetOption">SendToHost!$A$35</definedName>
    <definedName name="sth_heartbeat">SendToHost!$A$36</definedName>
    <definedName name="sth_hopperPayout">SendToHost!$A$37</definedName>
    <definedName name="sth_hopperRecordRefill">SendToHost!$A$38</definedName>
    <definedName name="sth_hopperSetDenom">SendToHost!$A$39</definedName>
    <definedName name="sth_idSetMachineID">SendToHost!$A$40</definedName>
    <definedName name="sth_locSetCountryCode">SendToHost!$A$41</definedName>
    <definedName name="sth_locSetCurrencyCode">SendToHost!$A$42</definedName>
    <definedName name="sth_locSetFloorLocation">SendToHost!$A$44</definedName>
    <definedName name="sth_locSetStateProv">SendToHost!$A$43</definedName>
    <definedName name="sth_locSetVenueAddress">SendToHost!$A$45</definedName>
    <definedName name="sth_locSetVenueID">SendToHost!$A$46</definedName>
    <definedName name="sth_locSetVenueName">SendToHost!$A$47</definedName>
    <definedName name="sth_locSetVenueType">SendToHost!$A$48</definedName>
    <definedName name="sth_LuaPanic">SendToHost!$A$68</definedName>
    <definedName name="sth_machinePowerSaveEnter">SendToHost!$A$49</definedName>
    <definedName name="sth_machinePowerSaveExit">SendToHost!$A$50</definedName>
    <definedName name="sth_machineQueueReboot">SendToHost!$A$51</definedName>
    <definedName name="sth_machineQueueShutdown">SendToHost!$A$52</definedName>
    <definedName name="sth_machineRAMclear">SendToHost!$A$53</definedName>
    <definedName name="sth_machineRand">SendToHost!$A$54</definedName>
    <definedName name="sth_machineSetLanguage">SendToHost!$A$55</definedName>
    <definedName name="sth_machineSetMeterDenom">SendToHost!$A$56</definedName>
    <definedName name="sth_machineUpgradeCancel">SendToHost!$A$57</definedName>
    <definedName name="sth_machineUpgradeGetVerify">SendToHost!$A$59</definedName>
    <definedName name="sth_machineUpgradeQueue">SendToHost!$A$60</definedName>
    <definedName name="sth_machineUpgradeSetp">SendToHost!$A$58</definedName>
    <definedName name="sth_ntpEnable">SendToHost!$A$61</definedName>
    <definedName name="sth_ntpSetp">SendToHost!$A$62</definedName>
    <definedName name="sth_panic">SendToHost!$A$68</definedName>
    <definedName name="sth_pfwdownload">SendToHost!$A$69</definedName>
    <definedName name="sth_pidEnable">SendToHost!$A$70</definedName>
    <definedName name="sth_playSetPEF">SendToHost!$A$71</definedName>
    <definedName name="sth_playSetPEFoverall">SendToHost!$A$72</definedName>
    <definedName name="sth_progrModeChange">SendToHost!$A$78</definedName>
    <definedName name="sth_progrNegAdj">SendToHost!$A$77</definedName>
    <definedName name="sth_progrPosAdj">SendToHost!$A$76</definedName>
    <definedName name="sth_progrResetLockup">SendToHost!$A$73</definedName>
    <definedName name="sth_progrSetp">SendToHost!$A$74</definedName>
    <definedName name="sth_progrSetPrize">SendToHost!$A$75</definedName>
    <definedName name="sth_pvCommit">SendToHost!$A$79</definedName>
    <definedName name="sth_pvSetp">SendToHost!$A$80</definedName>
    <definedName name="sth_qle_ready">SendToHost!$A$81</definedName>
    <definedName name="sth_qle_shutdown">SendToHost!$A$82</definedName>
    <definedName name="sth_qle_userlogon">SendToHost!$A$83</definedName>
    <definedName name="sth_qmaloadcert">SendToHost!$A$84</definedName>
    <definedName name="sth_rcCollectPress">SendToHost!$A$85</definedName>
    <definedName name="sth_rcPlay">SendToHost!$A$86</definedName>
    <definedName name="sth_rcResetKey">SendToHost!$A$88</definedName>
    <definedName name="sth_rcSetAutoPlay">SendToHost!$A$89</definedName>
    <definedName name="sth_rcTakeWin">SendToHost!$A$87</definedName>
    <definedName name="sth_secAddSUAcert">SendToHost!$A$90</definedName>
    <definedName name="sth_secSetUAAverifyCert">SendToHost!$A$91</definedName>
    <definedName name="sth_slRequest">SendToHost!$A$92</definedName>
    <definedName name="sth_slReset">SendToHost!$A$93</definedName>
    <definedName name="sth_syncEvent">SendToHost!$A$94</definedName>
    <definedName name="sth_tcpClientSetp">SendToHost!$A$95</definedName>
    <definedName name="sth_timerSetp">SendToHost!$A$96</definedName>
    <definedName name="sth_timeSet">SendToHost!$A$97</definedName>
    <definedName name="sth_timeSetOSD">SendToHost!$A$98</definedName>
    <definedName name="sth_timeSetTimezone">SendToHost!$A$99</definedName>
    <definedName name="sth_uartSetp">SendToHost!$A$100</definedName>
    <definedName name="sth_udpSetp">SendToHost!$A$101</definedName>
    <definedName name="sth_udpSetp_srcports">SendToHost!$A$102</definedName>
    <definedName name="sth_userAnonSetPass">SendToHost!$A$109</definedName>
    <definedName name="sth_userCreate">SendToHost!$A$103</definedName>
    <definedName name="sth_userDelete">SendToHost!$A$104</definedName>
    <definedName name="sth_userDeleteSelf">SendToHost!$A$105</definedName>
    <definedName name="sth_userLoadScripts">SendToHost!$A$106</definedName>
    <definedName name="sth_userQuarantine">SendToHost!$A$107</definedName>
    <definedName name="sth_userRestart">SendToHost!$A$108</definedName>
    <definedName name="sth_userSetAnonPass">SendToHost!$A$109</definedName>
    <definedName name="sth_userSetCPUquota">SendToHost!$A$110</definedName>
    <definedName name="sth_userSetDiskQuota">SendToHost!$A$111</definedName>
    <definedName name="sth_userSetInstructionQuota">SendToHost!$A$112</definedName>
    <definedName name="sth_userSetMemoryQuota">SendToHost!$A$113</definedName>
    <definedName name="sth_userSetPrivilege">SendToHost!$A$114</definedName>
    <definedName name="sth_userSetSAAcert">SendToHost!$A$115</definedName>
    <definedName name="sth_userSetUAApublicKey">SendToHost!$A$116</definedName>
    <definedName name="string">'Lua-API'!$A$399</definedName>
    <definedName name="System_Lockup">'Lua-API'!$A$275</definedName>
    <definedName name="test_state_events">'State-Events'!$L$126</definedName>
    <definedName name="testp_clua">CLua!$H$48</definedName>
    <definedName name="testp_docx" localSheetId="28">'Test-scr'!$B$28</definedName>
    <definedName name="testp_docx">'Test-Docx'!$B$360</definedName>
    <definedName name="testp_events">Events!$M$145</definedName>
    <definedName name="testp_meters">Meters!$F$46</definedName>
    <definedName name="testp_scr">'Test-scr'!$B$31</definedName>
    <definedName name="testp_state_events">'State-Events'!$L$126</definedName>
    <definedName name="testp_sth">SendToHost!$F$117</definedName>
    <definedName name="Ticket_Printer_Maintenance">'Lua-API'!$A$363</definedName>
    <definedName name="Timekeeping">'Lua-API'!$A$41</definedName>
    <definedName name="Timer">'Lua-API'!$A$49</definedName>
    <definedName name="uart">'Lua-API'!$A$395</definedName>
    <definedName name="udp">'Lua-API'!$A$385</definedName>
    <definedName name="User_Maintenance">'Lua-API'!$A$306</definedName>
    <definedName name="User_Meters">'Lua-API'!$A$158</definedName>
    <definedName name="WWW">'Lua-API'!$A$119</definedName>
    <definedName name="x509_">'Lua-API'!$A$112</definedName>
    <definedName name="zTodo">'Lua-API'!$A$409</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4" i="36" l="1"/>
  <c r="C66" i="36"/>
  <c r="C4" i="36"/>
  <c r="F46" i="5"/>
  <c r="B17" i="10"/>
  <c r="B360" i="34" l="1"/>
  <c r="B15" i="33"/>
  <c r="B28" i="35"/>
  <c r="M81" i="3" l="1"/>
  <c r="L81" i="3"/>
  <c r="K81" i="3"/>
  <c r="B9" i="33" l="1"/>
  <c r="M145" i="4"/>
  <c r="B8" i="33" s="1"/>
  <c r="F117" i="25"/>
  <c r="B5" i="33" s="1"/>
  <c r="L126" i="2"/>
  <c r="B6" i="33" s="1"/>
  <c r="H48" i="23"/>
  <c r="B4" i="33" s="1"/>
  <c r="A117" i="25"/>
  <c r="B10" i="33" l="1"/>
  <c r="B23" i="33" s="1"/>
  <c r="B2" i="32"/>
  <c r="I1" i="31" l="1"/>
  <c r="D1" i="12" l="1"/>
  <c r="E3" i="7"/>
  <c r="J2" i="9"/>
  <c r="C2" i="29"/>
  <c r="J1" i="6"/>
  <c r="F1" i="26"/>
  <c r="L2" i="18"/>
  <c r="K2" i="18"/>
  <c r="J2" i="18"/>
  <c r="I2" i="18"/>
  <c r="H2" i="18"/>
  <c r="F2" i="18"/>
  <c r="E2" i="18"/>
  <c r="D2" i="18"/>
  <c r="C2" i="18"/>
  <c r="B2" i="18"/>
  <c r="A2" i="18"/>
  <c r="R1" i="28"/>
  <c r="C1" i="10"/>
  <c r="I1" i="5"/>
  <c r="P2" i="8"/>
  <c r="L1" i="4"/>
  <c r="E2" i="23"/>
  <c r="D1" i="25"/>
  <c r="K2" i="2"/>
  <c r="M1" i="1"/>
  <c r="J1" i="3"/>
  <c r="B10" i="10" l="1"/>
  <c r="B9" i="10"/>
  <c r="A7" i="11" l="1"/>
  <c r="O150" i="1" l="1"/>
  <c r="C4" i="25"/>
  <c r="C5" i="25"/>
  <c r="O149" i="1"/>
  <c r="Q167" i="1"/>
  <c r="P167" i="1"/>
  <c r="D49" i="3"/>
  <c r="R235" i="1"/>
  <c r="Q239" i="1"/>
  <c r="Q236" i="1"/>
  <c r="P236" i="1"/>
  <c r="Q238" i="1"/>
  <c r="Q321" i="1"/>
  <c r="Q330" i="1"/>
  <c r="P212" i="1"/>
  <c r="Q117" i="1"/>
  <c r="Q230" i="1"/>
  <c r="Q221" i="1"/>
  <c r="P115" i="1"/>
  <c r="Q229" i="1"/>
  <c r="Q264" i="1"/>
  <c r="R52" i="1"/>
  <c r="Q244" i="1"/>
  <c r="D47" i="3"/>
  <c r="P242" i="1"/>
  <c r="P239" i="1"/>
  <c r="P238" i="1"/>
  <c r="P371" i="1"/>
  <c r="P72" i="1"/>
  <c r="Q235" i="1"/>
  <c r="P357" i="1"/>
  <c r="P74" i="1"/>
  <c r="R234" i="1"/>
  <c r="Q240" i="1"/>
  <c r="Q220" i="1"/>
  <c r="P83" i="1"/>
  <c r="Q228" i="1"/>
  <c r="Q219" i="1"/>
  <c r="P11" i="1"/>
  <c r="Q226" i="1"/>
  <c r="Q216" i="1"/>
  <c r="Q378" i="1"/>
  <c r="Q225" i="1"/>
  <c r="Q274" i="1"/>
  <c r="P341" i="1"/>
  <c r="Q263" i="1"/>
  <c r="P248" i="1"/>
  <c r="Q52" i="1"/>
  <c r="P244" i="1"/>
  <c r="P48" i="1"/>
  <c r="D78" i="3"/>
  <c r="Q245" i="1"/>
  <c r="P47" i="1"/>
  <c r="P405" i="1"/>
  <c r="R245" i="1"/>
  <c r="P282" i="1"/>
  <c r="P403" i="1"/>
  <c r="Q281" i="1"/>
  <c r="P401" i="1"/>
  <c r="Q280" i="1"/>
  <c r="P400" i="1"/>
  <c r="P71" i="1"/>
  <c r="P366" i="1"/>
  <c r="P70" i="1"/>
  <c r="Q234" i="1"/>
  <c r="P332" i="1"/>
  <c r="R221" i="1"/>
  <c r="P324" i="1"/>
  <c r="P322" i="1"/>
  <c r="P292" i="1"/>
  <c r="Q213" i="1"/>
  <c r="P234" i="1"/>
  <c r="P182" i="1"/>
  <c r="Q268" i="1"/>
  <c r="Q211" i="1"/>
  <c r="P233" i="1"/>
  <c r="P118" i="1"/>
  <c r="P264" i="1"/>
  <c r="P192" i="1"/>
  <c r="P231" i="1"/>
  <c r="P117" i="1"/>
  <c r="P88" i="1"/>
  <c r="P230" i="1"/>
  <c r="P87" i="1"/>
  <c r="P229" i="1"/>
  <c r="Q183" i="1"/>
  <c r="P86" i="1"/>
  <c r="P228" i="1"/>
  <c r="P181" i="1"/>
  <c r="P55" i="1"/>
  <c r="P227" i="1"/>
  <c r="P180" i="1"/>
  <c r="P190" i="1"/>
  <c r="P226" i="1"/>
  <c r="P170" i="1"/>
  <c r="P179" i="1"/>
  <c r="P5" i="1"/>
  <c r="P225" i="1"/>
  <c r="P171" i="1"/>
  <c r="P178" i="1"/>
  <c r="P224" i="1"/>
  <c r="P172" i="1"/>
  <c r="P177" i="1"/>
  <c r="P176" i="1"/>
  <c r="P219" i="1"/>
  <c r="P218" i="1"/>
  <c r="P245" i="1"/>
  <c r="P272" i="1"/>
  <c r="P271" i="1"/>
  <c r="P211" i="1"/>
  <c r="P274" i="1"/>
  <c r="P8" i="1"/>
  <c r="P82" i="1"/>
  <c r="P240" i="1"/>
  <c r="P9" i="1"/>
  <c r="P223" i="1"/>
  <c r="P173" i="1"/>
  <c r="P208" i="1"/>
  <c r="P24" i="1"/>
  <c r="P222" i="1"/>
  <c r="P174" i="1"/>
  <c r="P207" i="1"/>
  <c r="P22" i="1"/>
  <c r="P221" i="1"/>
  <c r="P175" i="1"/>
  <c r="P220" i="1"/>
  <c r="P379" i="1"/>
  <c r="P378" i="1"/>
  <c r="P358" i="1"/>
  <c r="P216" i="1"/>
  <c r="P213" i="1"/>
  <c r="P269" i="1"/>
  <c r="P20" i="1"/>
  <c r="P217" i="1"/>
  <c r="P39" i="1"/>
  <c r="Q82" i="1"/>
  <c r="P205" i="1"/>
  <c r="Q205" i="1"/>
  <c r="O137" i="1"/>
  <c r="O237" i="1"/>
  <c r="O347" i="1"/>
  <c r="C87" i="25"/>
  <c r="C86" i="25"/>
  <c r="O346" i="1"/>
  <c r="A8" i="11"/>
  <c r="C35" i="25"/>
  <c r="O230" i="1"/>
  <c r="O276" i="1"/>
  <c r="C96" i="25"/>
  <c r="O80" i="1"/>
  <c r="C57" i="25"/>
  <c r="O366" i="1"/>
  <c r="O357" i="1"/>
  <c r="O371" i="1"/>
  <c r="O82" i="1"/>
  <c r="O260" i="1"/>
  <c r="O333" i="1"/>
  <c r="C20" i="25"/>
  <c r="C104" i="25"/>
  <c r="O83" i="1"/>
  <c r="O202" i="1"/>
  <c r="O261" i="1"/>
  <c r="O307" i="1"/>
  <c r="C21" i="25"/>
  <c r="C54" i="25"/>
  <c r="C105" i="25"/>
  <c r="O56" i="1"/>
  <c r="O117" i="1"/>
  <c r="O221" i="1"/>
  <c r="O274" i="1"/>
  <c r="C28" i="25"/>
  <c r="C70" i="25"/>
  <c r="O24" i="1"/>
  <c r="O58" i="1"/>
  <c r="O152" i="1"/>
  <c r="O226" i="1"/>
  <c r="O392" i="1"/>
  <c r="C37" i="25"/>
  <c r="C80" i="25"/>
  <c r="O26" i="1"/>
  <c r="O62" i="1"/>
  <c r="O157" i="1"/>
  <c r="O235" i="1"/>
  <c r="O311" i="1"/>
  <c r="O396" i="1"/>
  <c r="C38" i="25"/>
  <c r="C85" i="25"/>
  <c r="O28" i="1"/>
  <c r="O71" i="1"/>
  <c r="O312" i="1"/>
  <c r="C12" i="25"/>
  <c r="C45" i="25"/>
  <c r="C95" i="25"/>
  <c r="O34" i="1"/>
  <c r="O78" i="1"/>
  <c r="O200" i="1"/>
  <c r="O254" i="1"/>
  <c r="O314" i="1"/>
  <c r="C13" i="25"/>
  <c r="C46" i="25"/>
  <c r="O9" i="1"/>
  <c r="O153" i="1"/>
  <c r="O242" i="1"/>
  <c r="C78" i="25"/>
  <c r="C116" i="25"/>
  <c r="C108" i="25"/>
  <c r="C98" i="25"/>
  <c r="C89" i="25"/>
  <c r="C73" i="25"/>
  <c r="C56" i="25"/>
  <c r="C48" i="25"/>
  <c r="C40" i="25"/>
  <c r="C30" i="25"/>
  <c r="C23" i="25"/>
  <c r="C15" i="25"/>
  <c r="C7" i="25"/>
  <c r="O378" i="1"/>
  <c r="O339" i="1"/>
  <c r="O317" i="1"/>
  <c r="O277" i="1"/>
  <c r="O263" i="1"/>
  <c r="O236" i="1"/>
  <c r="O203" i="1"/>
  <c r="O167" i="1"/>
  <c r="C115" i="25"/>
  <c r="C107" i="25"/>
  <c r="C97" i="25"/>
  <c r="C88" i="25"/>
  <c r="C71" i="25"/>
  <c r="C55" i="25"/>
  <c r="C47" i="25"/>
  <c r="C39" i="25"/>
  <c r="C29" i="25"/>
  <c r="C22" i="25"/>
  <c r="C14" i="25"/>
  <c r="C6" i="25"/>
  <c r="O337" i="1"/>
  <c r="C112" i="25"/>
  <c r="C103" i="25"/>
  <c r="C93" i="25"/>
  <c r="C77" i="25"/>
  <c r="C61" i="25"/>
  <c r="C52" i="25"/>
  <c r="C44" i="25"/>
  <c r="C34" i="25"/>
  <c r="C26" i="25"/>
  <c r="C19" i="25"/>
  <c r="C11" i="25"/>
  <c r="O387" i="1"/>
  <c r="O359" i="1"/>
  <c r="O330" i="1"/>
  <c r="O310" i="1"/>
  <c r="O271" i="1"/>
  <c r="O253" i="1"/>
  <c r="O220" i="1"/>
  <c r="O177" i="1"/>
  <c r="O115" i="1"/>
  <c r="O70" i="1"/>
  <c r="O45" i="1"/>
  <c r="O22" i="1"/>
  <c r="C111" i="25"/>
  <c r="C101" i="25"/>
  <c r="C92" i="25"/>
  <c r="C76" i="25"/>
  <c r="C60" i="25"/>
  <c r="C51" i="25"/>
  <c r="C43" i="25"/>
  <c r="C33" i="25"/>
  <c r="C25" i="25"/>
  <c r="C18" i="25"/>
  <c r="C10" i="25"/>
  <c r="O384" i="1"/>
  <c r="O353" i="1"/>
  <c r="O328" i="1"/>
  <c r="O309" i="1"/>
  <c r="O269" i="1"/>
  <c r="O239" i="1"/>
  <c r="O208" i="1"/>
  <c r="O175" i="1"/>
  <c r="O95" i="1"/>
  <c r="O66" i="1"/>
  <c r="O42" i="1"/>
  <c r="O20" i="1"/>
  <c r="C110" i="25"/>
  <c r="C100" i="25"/>
  <c r="C91" i="25"/>
  <c r="C75" i="25"/>
  <c r="C59" i="25"/>
  <c r="C50" i="25"/>
  <c r="C42" i="25"/>
  <c r="C32" i="25"/>
  <c r="C24" i="25"/>
  <c r="C17" i="25"/>
  <c r="C9" i="25"/>
  <c r="O382" i="1"/>
  <c r="O350" i="1"/>
  <c r="O321" i="1"/>
  <c r="O290" i="1"/>
  <c r="O268" i="1"/>
  <c r="O238" i="1"/>
  <c r="O205" i="1"/>
  <c r="O174" i="1"/>
  <c r="O91" i="1"/>
  <c r="O64" i="1"/>
  <c r="O39" i="1"/>
  <c r="O32" i="1"/>
  <c r="C109" i="25"/>
  <c r="C99" i="25"/>
  <c r="C90" i="25"/>
  <c r="C74" i="25"/>
  <c r="C58" i="25"/>
  <c r="C49" i="25"/>
  <c r="C41" i="25"/>
  <c r="C31" i="25"/>
  <c r="C16" i="25"/>
  <c r="C8" i="25"/>
  <c r="O380" i="1"/>
  <c r="O341" i="1"/>
  <c r="O319" i="1"/>
  <c r="O280" i="1"/>
  <c r="O264" i="1"/>
  <c r="O52" i="1"/>
  <c r="O84" i="1"/>
  <c r="O204" i="1"/>
  <c r="O272" i="1"/>
  <c r="O362" i="1"/>
  <c r="C27" i="25"/>
  <c r="C62" i="25"/>
  <c r="C113" i="25"/>
  <c r="O37" i="1"/>
  <c r="O201" i="1"/>
  <c r="C53" i="25"/>
  <c r="O47" i="1"/>
  <c r="O30" i="1"/>
  <c r="C114" i="25"/>
  <c r="A4" i="30"/>
  <c r="A5" i="30" s="1"/>
  <c r="A6" i="30" s="1"/>
  <c r="A7" i="30" s="1"/>
  <c r="A8" i="30" s="1"/>
  <c r="A9" i="30" s="1"/>
  <c r="A10" i="30" s="1"/>
  <c r="A11" i="30" s="1"/>
  <c r="A12" i="30" s="1"/>
  <c r="A13" i="30" s="1"/>
  <c r="A14" i="30" s="1"/>
  <c r="A15" i="30" s="1"/>
  <c r="A16" i="30" s="1"/>
  <c r="A17" i="30" s="1"/>
  <c r="A18" i="30" s="1"/>
  <c r="A19" i="30" s="1"/>
  <c r="A20" i="30" s="1"/>
  <c r="A21" i="30" s="1"/>
  <c r="A22" i="30" s="1"/>
  <c r="A23" i="30" s="1"/>
  <c r="A24" i="30" s="1"/>
  <c r="A25" i="30" s="1"/>
  <c r="A26" i="30" s="1"/>
  <c r="A27" i="30" s="1"/>
  <c r="A28" i="30" s="1"/>
  <c r="A29" i="30" s="1"/>
  <c r="A30" i="30" s="1"/>
  <c r="A31" i="30" s="1"/>
  <c r="A32" i="30" s="1"/>
  <c r="A33" i="30" s="1"/>
  <c r="A34" i="30" s="1"/>
  <c r="A35" i="30" s="1"/>
  <c r="A36" i="30" s="1"/>
  <c r="A37" i="30" s="1"/>
  <c r="A38" i="30" s="1"/>
  <c r="A39" i="30" s="1"/>
  <c r="A40" i="30" s="1"/>
  <c r="A41" i="30" s="1"/>
  <c r="A42" i="30" s="1"/>
  <c r="A43" i="30" s="1"/>
  <c r="A44" i="30" s="1"/>
  <c r="A45" i="30" s="1"/>
  <c r="A46" i="30" s="1"/>
  <c r="A47" i="30" s="1"/>
  <c r="A48" i="30" s="1"/>
  <c r="A49" i="30" s="1"/>
  <c r="A50" i="30" s="1"/>
  <c r="A51" i="30" s="1"/>
  <c r="A52" i="30" s="1"/>
  <c r="A53" i="30" s="1"/>
  <c r="A54" i="30" s="1"/>
  <c r="A55" i="30" s="1"/>
  <c r="A56" i="30" s="1"/>
  <c r="A57" i="30" s="1"/>
  <c r="A58" i="30" s="1"/>
  <c r="A59" i="30" s="1"/>
  <c r="A60" i="30" s="1"/>
  <c r="A61" i="30" s="1"/>
  <c r="A62" i="30" s="1"/>
  <c r="A63" i="30" s="1"/>
  <c r="A64" i="30" s="1"/>
  <c r="A65" i="30" s="1"/>
  <c r="A66" i="30" s="1"/>
  <c r="A67" i="30" s="1"/>
  <c r="A68" i="30" s="1"/>
  <c r="A69" i="30" s="1"/>
  <c r="A70" i="30" s="1"/>
  <c r="A71" i="30" s="1"/>
  <c r="A72" i="30" s="1"/>
  <c r="A73" i="30" s="1"/>
  <c r="A74" i="30" s="1"/>
  <c r="A75" i="30" s="1"/>
  <c r="A76" i="30" s="1"/>
  <c r="A77" i="30" s="1"/>
  <c r="A78" i="30" s="1"/>
  <c r="A79" i="30" s="1"/>
  <c r="A80" i="30" s="1"/>
  <c r="A81" i="30" s="1"/>
  <c r="A82" i="30" s="1"/>
  <c r="A83" i="30" s="1"/>
  <c r="A84" i="30" s="1"/>
  <c r="A85" i="30" s="1"/>
  <c r="A86" i="30" s="1"/>
  <c r="A87" i="30" s="1"/>
  <c r="A88" i="30" s="1"/>
  <c r="A89" i="30" s="1"/>
  <c r="A90" i="30" s="1"/>
  <c r="A91" i="30" s="1"/>
  <c r="A92" i="30" s="1"/>
  <c r="A93" i="30" s="1"/>
  <c r="A94" i="30" s="1"/>
  <c r="A95" i="30" s="1"/>
  <c r="A96" i="30" s="1"/>
  <c r="A97" i="30" s="1"/>
  <c r="A98" i="30" s="1"/>
  <c r="A99" i="30" s="1"/>
  <c r="A100" i="30" s="1"/>
  <c r="A101" i="30" s="1"/>
  <c r="A102" i="30" s="1"/>
  <c r="A103" i="30" s="1"/>
  <c r="A104" i="30" s="1"/>
  <c r="A105" i="30" s="1"/>
  <c r="A106" i="30" s="1"/>
  <c r="A107" i="30" s="1"/>
  <c r="A108" i="30" s="1"/>
  <c r="A109" i="30" s="1"/>
  <c r="A110" i="30" s="1"/>
  <c r="A111" i="30" s="1"/>
  <c r="A112" i="30" s="1"/>
  <c r="A113" i="30" s="1"/>
  <c r="A114" i="30" s="1"/>
  <c r="A115" i="30" s="1"/>
  <c r="A116" i="30" s="1"/>
  <c r="A117" i="30" s="1"/>
  <c r="A118" i="30" s="1"/>
  <c r="A119" i="30" s="1"/>
  <c r="A120" i="30" s="1"/>
  <c r="A121" i="30" s="1"/>
  <c r="A122" i="30" s="1"/>
  <c r="A123" i="30" s="1"/>
  <c r="A124" i="30" s="1"/>
  <c r="A125" i="30" s="1"/>
  <c r="A126" i="30" s="1"/>
  <c r="A127" i="30" s="1"/>
  <c r="A128" i="30" s="1"/>
  <c r="A129" i="30" s="1"/>
  <c r="A130" i="30" s="1"/>
  <c r="A131" i="30" s="1"/>
  <c r="A132" i="30" s="1"/>
  <c r="A133" i="30" s="1"/>
  <c r="A134" i="30" s="1"/>
  <c r="A135" i="30" s="1"/>
  <c r="A136" i="30" s="1"/>
  <c r="A137" i="30" s="1"/>
  <c r="A138" i="30" s="1"/>
  <c r="A139" i="30" s="1"/>
  <c r="A140" i="30" s="1"/>
  <c r="A141" i="30" s="1"/>
  <c r="A142" i="30" s="1"/>
  <c r="A143" i="30" s="1"/>
  <c r="A144" i="30" s="1"/>
  <c r="A145" i="30" s="1"/>
  <c r="A146" i="30" s="1"/>
  <c r="A147" i="30" s="1"/>
  <c r="A148" i="30" s="1"/>
  <c r="A149" i="30" s="1"/>
  <c r="A150" i="30" s="1"/>
  <c r="A151" i="30" s="1"/>
  <c r="A152" i="30" s="1"/>
  <c r="A153" i="30" s="1"/>
  <c r="A154" i="30" s="1"/>
  <c r="A155" i="30" s="1"/>
  <c r="A156" i="30" s="1"/>
  <c r="A157" i="30" s="1"/>
  <c r="A158" i="30" s="1"/>
  <c r="A159" i="30" s="1"/>
  <c r="A160" i="30" s="1"/>
  <c r="A161" i="30" s="1"/>
  <c r="A162" i="30" s="1"/>
  <c r="A163" i="30" s="1"/>
  <c r="A164" i="30" s="1"/>
  <c r="A165" i="30" s="1"/>
  <c r="A166" i="30" s="1"/>
  <c r="A167" i="30" s="1"/>
  <c r="A168" i="30" s="1"/>
  <c r="A169" i="30" s="1"/>
  <c r="A170" i="30" s="1"/>
  <c r="A171" i="30" s="1"/>
  <c r="A172" i="30" s="1"/>
  <c r="A173" i="30" s="1"/>
  <c r="A174" i="30" s="1"/>
  <c r="A175" i="30" s="1"/>
  <c r="A176" i="30" s="1"/>
  <c r="A177" i="30" s="1"/>
  <c r="A178" i="30" s="1"/>
  <c r="A179" i="30" s="1"/>
  <c r="A180" i="30" s="1"/>
  <c r="A181" i="30" s="1"/>
  <c r="A182" i="30" s="1"/>
  <c r="A183" i="30" s="1"/>
  <c r="A184" i="30" s="1"/>
  <c r="A185" i="30" s="1"/>
  <c r="A186" i="30" s="1"/>
  <c r="A187" i="30" s="1"/>
  <c r="A188" i="30" s="1"/>
  <c r="A189" i="30" s="1"/>
  <c r="A190" i="30" s="1"/>
  <c r="A191" i="30" s="1"/>
  <c r="A192" i="30" s="1"/>
  <c r="A193" i="30" s="1"/>
  <c r="A194" i="30" s="1"/>
  <c r="A195" i="30" s="1"/>
  <c r="A196" i="30" s="1"/>
  <c r="A197" i="30" s="1"/>
  <c r="A198" i="30" s="1"/>
  <c r="A199" i="30" s="1"/>
  <c r="A200" i="30" s="1"/>
  <c r="A201" i="30" s="1"/>
  <c r="A202" i="30" s="1"/>
  <c r="A203" i="30" s="1"/>
  <c r="A204" i="30" s="1"/>
  <c r="A205" i="30" s="1"/>
  <c r="A206" i="30" s="1"/>
  <c r="A207" i="30" s="1"/>
  <c r="A208" i="30" s="1"/>
  <c r="A209" i="30" s="1"/>
  <c r="A210" i="30" s="1"/>
  <c r="A211" i="30" s="1"/>
  <c r="A212" i="30" s="1"/>
  <c r="A213" i="30" s="1"/>
  <c r="A214" i="30" s="1"/>
  <c r="A215" i="30" s="1"/>
  <c r="A216" i="30" s="1"/>
  <c r="A217" i="30" s="1"/>
  <c r="A218" i="30" s="1"/>
  <c r="A219" i="30" s="1"/>
  <c r="A220" i="30" s="1"/>
  <c r="A221" i="30" s="1"/>
  <c r="A222" i="30" s="1"/>
  <c r="A223" i="30" s="1"/>
  <c r="A224" i="30" s="1"/>
  <c r="A225" i="30" s="1"/>
  <c r="A226" i="30" s="1"/>
  <c r="A227" i="30" s="1"/>
  <c r="A228" i="30" s="1"/>
  <c r="A229" i="30" s="1"/>
  <c r="A230" i="30" s="1"/>
  <c r="A231" i="30" s="1"/>
  <c r="A232" i="30" s="1"/>
  <c r="A233" i="30" s="1"/>
  <c r="A234" i="30" s="1"/>
  <c r="A235" i="30" s="1"/>
  <c r="A236" i="30" s="1"/>
  <c r="A237" i="30" s="1"/>
  <c r="A238" i="30" s="1"/>
  <c r="A239" i="30" s="1"/>
  <c r="A240" i="30" s="1"/>
  <c r="A241" i="30" s="1"/>
  <c r="A242" i="30" s="1"/>
  <c r="A243" i="30" s="1"/>
  <c r="A244" i="30" s="1"/>
  <c r="A245" i="30" s="1"/>
  <c r="A246" i="30" s="1"/>
  <c r="A247" i="30" s="1"/>
  <c r="A248" i="30" s="1"/>
  <c r="A249" i="30" s="1"/>
  <c r="A250" i="30" s="1"/>
  <c r="A251" i="30" s="1"/>
  <c r="A252" i="30" s="1"/>
  <c r="A253" i="30" s="1"/>
  <c r="A254" i="30" s="1"/>
  <c r="A255" i="30" s="1"/>
  <c r="A256" i="30" s="1"/>
  <c r="A257" i="30" s="1"/>
  <c r="A258" i="30" s="1"/>
  <c r="A259" i="30" s="1"/>
  <c r="A260" i="30" s="1"/>
  <c r="A261" i="30" s="1"/>
  <c r="A262" i="30" s="1"/>
  <c r="A263" i="30" s="1"/>
  <c r="A264" i="30" s="1"/>
  <c r="A265" i="30" s="1"/>
  <c r="A266" i="30" s="1"/>
  <c r="A267" i="30" s="1"/>
  <c r="A268" i="30" s="1"/>
  <c r="A269" i="30" s="1"/>
  <c r="A270" i="30" s="1"/>
  <c r="A271" i="30" s="1"/>
  <c r="A272" i="30" s="1"/>
  <c r="A273" i="30" s="1"/>
  <c r="A274" i="30" s="1"/>
  <c r="A275" i="30" s="1"/>
  <c r="A276" i="30" s="1"/>
  <c r="A277" i="30" s="1"/>
  <c r="A278" i="30" s="1"/>
  <c r="A279" i="30" s="1"/>
  <c r="A280" i="30" s="1"/>
  <c r="A281" i="30" s="1"/>
  <c r="A282" i="30" s="1"/>
  <c r="A283" i="30" s="1"/>
  <c r="A284" i="30" s="1"/>
  <c r="A285" i="30" s="1"/>
  <c r="A286" i="30" s="1"/>
  <c r="A287" i="30" s="1"/>
  <c r="A288" i="30" s="1"/>
  <c r="A289" i="30" s="1"/>
  <c r="A290" i="30" s="1"/>
  <c r="A291" i="30" s="1"/>
  <c r="A292" i="30" s="1"/>
  <c r="A293" i="30" s="1"/>
  <c r="A294" i="30" s="1"/>
  <c r="A295" i="30" s="1"/>
  <c r="A296" i="30" s="1"/>
  <c r="A297" i="30" s="1"/>
  <c r="A298" i="30" s="1"/>
  <c r="A299" i="30" s="1"/>
  <c r="A300" i="30" s="1"/>
  <c r="A301" i="30" s="1"/>
  <c r="A302" i="30" s="1"/>
  <c r="A303" i="30" s="1"/>
  <c r="A304" i="30" s="1"/>
  <c r="A305" i="30" s="1"/>
  <c r="A306" i="30" s="1"/>
  <c r="A307" i="30" s="1"/>
  <c r="A308" i="30" s="1"/>
  <c r="A309" i="30" s="1"/>
  <c r="A310" i="30" s="1"/>
  <c r="A311" i="30" s="1"/>
  <c r="A312" i="30" s="1"/>
  <c r="A313" i="30" s="1"/>
  <c r="A314" i="30" s="1"/>
  <c r="A315" i="30" s="1"/>
  <c r="A316" i="30" s="1"/>
  <c r="A317" i="30" s="1"/>
  <c r="A318" i="30" s="1"/>
  <c r="A319" i="30" s="1"/>
  <c r="A320" i="30" s="1"/>
  <c r="A321" i="30" s="1"/>
  <c r="A322" i="30" s="1"/>
  <c r="A323" i="30" s="1"/>
  <c r="A324" i="30" s="1"/>
  <c r="A325" i="30" s="1"/>
  <c r="A326" i="30" s="1"/>
  <c r="A327" i="30" s="1"/>
  <c r="A328" i="30" s="1"/>
  <c r="A329" i="30" s="1"/>
  <c r="A330" i="30" s="1"/>
  <c r="A331" i="30" s="1"/>
  <c r="A332" i="30" s="1"/>
  <c r="A333" i="30" s="1"/>
  <c r="A334" i="30" s="1"/>
  <c r="A335" i="30" s="1"/>
  <c r="A336" i="30" s="1"/>
  <c r="A337" i="30" s="1"/>
  <c r="A338" i="30" s="1"/>
  <c r="A339" i="30" s="1"/>
  <c r="A340" i="30" s="1"/>
  <c r="A341" i="30" s="1"/>
  <c r="A342" i="30" s="1"/>
  <c r="A343" i="30" s="1"/>
  <c r="A344" i="30" s="1"/>
  <c r="A345" i="30" s="1"/>
  <c r="A346" i="30" s="1"/>
  <c r="A347" i="30" s="1"/>
  <c r="A348" i="30" s="1"/>
  <c r="A349" i="30" s="1"/>
  <c r="A350" i="30" s="1"/>
  <c r="A351" i="30" s="1"/>
  <c r="A352" i="30" s="1"/>
  <c r="A353" i="30" s="1"/>
  <c r="A354" i="30" s="1"/>
  <c r="A355" i="30" s="1"/>
  <c r="A356" i="30" s="1"/>
  <c r="A357" i="30" s="1"/>
  <c r="A358" i="30" s="1"/>
  <c r="A359" i="30" s="1"/>
  <c r="A360" i="30" s="1"/>
  <c r="A361" i="30" s="1"/>
  <c r="A362" i="30" s="1"/>
  <c r="A363" i="30" s="1"/>
  <c r="A364" i="30" s="1"/>
  <c r="A365" i="30" s="1"/>
  <c r="A366" i="30" s="1"/>
  <c r="A367" i="30" s="1"/>
  <c r="A368" i="30" s="1"/>
  <c r="A369" i="30" s="1"/>
  <c r="A370" i="30" s="1"/>
  <c r="A371" i="30" s="1"/>
  <c r="A372" i="30" s="1"/>
  <c r="A373" i="30" s="1"/>
  <c r="A374" i="30" s="1"/>
  <c r="A375" i="30" s="1"/>
  <c r="A376" i="30" s="1"/>
  <c r="A377" i="30" s="1"/>
  <c r="A378" i="30" s="1"/>
  <c r="A379" i="30" s="1"/>
  <c r="A380" i="30" s="1"/>
  <c r="A381" i="30" s="1"/>
  <c r="A382" i="30" s="1"/>
  <c r="A383" i="30" s="1"/>
  <c r="A384" i="30" s="1"/>
  <c r="A385" i="30" s="1"/>
  <c r="A386" i="30" s="1"/>
  <c r="A387" i="30" s="1"/>
  <c r="A388" i="30" s="1"/>
  <c r="A389" i="30" s="1"/>
  <c r="A390" i="30" s="1"/>
  <c r="A391" i="30" s="1"/>
  <c r="A392" i="30" s="1"/>
  <c r="A393" i="30" s="1"/>
  <c r="A394" i="30" s="1"/>
  <c r="A395" i="30" s="1"/>
  <c r="A396" i="30" s="1"/>
  <c r="A397" i="30" s="1"/>
  <c r="A398" i="30" s="1"/>
  <c r="A399" i="30" s="1"/>
  <c r="A400" i="30" s="1"/>
  <c r="A401" i="30" s="1"/>
  <c r="A402" i="30" s="1"/>
  <c r="A403" i="30" s="1"/>
  <c r="A404" i="30" s="1"/>
  <c r="A405" i="30" s="1"/>
  <c r="A406" i="30" s="1"/>
  <c r="A407" i="30" s="1"/>
  <c r="A408" i="30" s="1"/>
  <c r="A409" i="30" s="1"/>
  <c r="A410" i="30" s="1"/>
  <c r="A411" i="30" s="1"/>
  <c r="A412" i="30" s="1"/>
  <c r="A413" i="30" s="1"/>
  <c r="A414" i="30" s="1"/>
  <c r="A415" i="30" s="1"/>
  <c r="A416" i="30" s="1"/>
  <c r="A417" i="30" s="1"/>
  <c r="A418" i="30" s="1"/>
  <c r="A419" i="30" s="1"/>
  <c r="A420" i="30" s="1"/>
  <c r="A421" i="30" s="1"/>
  <c r="A422" i="30" s="1"/>
  <c r="A423" i="30" s="1"/>
  <c r="A424" i="30" s="1"/>
  <c r="A425" i="30" s="1"/>
  <c r="A426" i="30" s="1"/>
  <c r="A427" i="30" s="1"/>
  <c r="A428" i="30" s="1"/>
  <c r="A429" i="30" s="1"/>
  <c r="A430" i="30" s="1"/>
  <c r="A431" i="30" s="1"/>
  <c r="A432" i="30" s="1"/>
  <c r="A433" i="30" s="1"/>
  <c r="A434" i="30" s="1"/>
  <c r="A435" i="30" s="1"/>
  <c r="A436" i="30" s="1"/>
  <c r="A437" i="30" s="1"/>
  <c r="A438" i="30" s="1"/>
  <c r="A439" i="30" s="1"/>
  <c r="A440" i="30" s="1"/>
  <c r="A441" i="30" s="1"/>
  <c r="A442" i="30" s="1"/>
  <c r="A443" i="30" s="1"/>
  <c r="A444" i="30" s="1"/>
  <c r="A445" i="30" s="1"/>
  <c r="A446" i="30" s="1"/>
  <c r="A447" i="30" s="1"/>
  <c r="A448" i="30" s="1"/>
  <c r="A449" i="30" s="1"/>
  <c r="A450" i="30" s="1"/>
  <c r="A451" i="30" s="1"/>
  <c r="A452" i="30" s="1"/>
  <c r="A453" i="30" s="1"/>
  <c r="A454" i="30" s="1"/>
  <c r="A455" i="30" s="1"/>
  <c r="A456" i="30" s="1"/>
  <c r="A457" i="30" s="1"/>
  <c r="A458" i="30" s="1"/>
  <c r="A459" i="30" s="1"/>
  <c r="A460" i="30" s="1"/>
  <c r="A461" i="30" s="1"/>
  <c r="A462" i="30" s="1"/>
  <c r="A463" i="30" s="1"/>
  <c r="A464" i="30" s="1"/>
  <c r="A465" i="30" s="1"/>
  <c r="A466" i="30" s="1"/>
  <c r="A467" i="30" s="1"/>
  <c r="A468" i="30" s="1"/>
  <c r="A469" i="30" s="1"/>
  <c r="A470" i="30" s="1"/>
  <c r="A471" i="30" s="1"/>
  <c r="A472" i="30" s="1"/>
  <c r="A473" i="30" s="1"/>
  <c r="A474" i="30" s="1"/>
  <c r="A475" i="30" s="1"/>
  <c r="A476" i="30" s="1"/>
  <c r="A477" i="30" s="1"/>
  <c r="A478" i="30" s="1"/>
  <c r="A479" i="30" s="1"/>
  <c r="A480" i="30" s="1"/>
  <c r="A481" i="30" s="1"/>
  <c r="A482" i="30" s="1"/>
  <c r="A483" i="30" s="1"/>
  <c r="A484" i="30" s="1"/>
  <c r="A485" i="30" s="1"/>
  <c r="A486" i="30" s="1"/>
  <c r="A487" i="30" s="1"/>
  <c r="A488" i="30" s="1"/>
  <c r="A489" i="30" s="1"/>
  <c r="A490" i="30" s="1"/>
  <c r="A491" i="30" s="1"/>
  <c r="A492" i="30" s="1"/>
  <c r="A493" i="30" s="1"/>
  <c r="A494" i="30" s="1"/>
  <c r="A495" i="30" s="1"/>
  <c r="A496" i="30" s="1"/>
  <c r="A497" i="30" s="1"/>
  <c r="A498" i="30" s="1"/>
  <c r="A499" i="30" s="1"/>
  <c r="A500" i="30" s="1"/>
  <c r="A501" i="30" s="1"/>
  <c r="A502" i="30" s="1"/>
  <c r="A503" i="30" s="1"/>
  <c r="A504" i="30" s="1"/>
  <c r="A505" i="30" s="1"/>
  <c r="A506" i="30" s="1"/>
  <c r="A507" i="30" s="1"/>
  <c r="A508" i="30" s="1"/>
  <c r="A509" i="30" s="1"/>
  <c r="A510" i="30" s="1"/>
  <c r="A511" i="30" s="1"/>
  <c r="A512" i="30" s="1"/>
  <c r="A513" i="30" s="1"/>
  <c r="A514" i="30" s="1"/>
  <c r="A515" i="30" s="1"/>
  <c r="A516" i="30" s="1"/>
  <c r="A517" i="30" s="1"/>
  <c r="A518" i="30" s="1"/>
  <c r="A519" i="30" s="1"/>
  <c r="A520" i="30" s="1"/>
  <c r="A521" i="30" s="1"/>
  <c r="A522" i="30" s="1"/>
  <c r="A523" i="30" s="1"/>
  <c r="A524" i="30" s="1"/>
  <c r="A525" i="30" s="1"/>
  <c r="A526" i="30" s="1"/>
  <c r="A527" i="30" s="1"/>
  <c r="A528" i="30" s="1"/>
  <c r="A529" i="30" s="1"/>
  <c r="A530" i="30" s="1"/>
  <c r="A531" i="30" s="1"/>
  <c r="A532" i="30" s="1"/>
  <c r="A533" i="30" s="1"/>
  <c r="A534" i="30" s="1"/>
  <c r="A535" i="30" s="1"/>
  <c r="A536" i="30" s="1"/>
  <c r="A537" i="30" s="1"/>
  <c r="A538" i="30" s="1"/>
  <c r="A539" i="30" s="1"/>
  <c r="A540" i="30" s="1"/>
  <c r="A541" i="30" s="1"/>
  <c r="A542" i="30" s="1"/>
  <c r="A543" i="30" s="1"/>
  <c r="A544" i="30" s="1"/>
  <c r="A545" i="30" s="1"/>
  <c r="A546" i="30" s="1"/>
  <c r="A547" i="30" s="1"/>
  <c r="A548" i="30" s="1"/>
  <c r="A549" i="30" s="1"/>
  <c r="A550" i="30" s="1"/>
  <c r="A551" i="30" s="1"/>
  <c r="A552" i="30" s="1"/>
  <c r="A553" i="30" s="1"/>
  <c r="A554" i="30" s="1"/>
  <c r="A555" i="30" s="1"/>
  <c r="A556" i="30" s="1"/>
  <c r="A557" i="30" s="1"/>
  <c r="A558" i="30" s="1"/>
  <c r="A559" i="30" s="1"/>
  <c r="A560" i="30" s="1"/>
  <c r="A561" i="30" s="1"/>
  <c r="A562" i="30" s="1"/>
  <c r="A563" i="30" s="1"/>
  <c r="A564" i="30" s="1"/>
  <c r="A565" i="30" s="1"/>
  <c r="A566" i="30" s="1"/>
  <c r="A567" i="30" s="1"/>
  <c r="A568" i="30" s="1"/>
  <c r="A569" i="30" s="1"/>
  <c r="A570" i="30" s="1"/>
  <c r="A571" i="30" s="1"/>
  <c r="A572" i="30" s="1"/>
  <c r="A573" i="30" s="1"/>
  <c r="A574" i="30" s="1"/>
  <c r="A575" i="30" s="1"/>
  <c r="A576" i="30" s="1"/>
  <c r="A577" i="30" s="1"/>
  <c r="A578" i="30" s="1"/>
  <c r="A579" i="30" s="1"/>
  <c r="A580" i="30" s="1"/>
  <c r="A581" i="30" s="1"/>
  <c r="A582" i="30" s="1"/>
  <c r="A583" i="30" s="1"/>
  <c r="A584" i="30" s="1"/>
  <c r="A585" i="30" s="1"/>
  <c r="A586" i="30" s="1"/>
  <c r="A587" i="30" s="1"/>
  <c r="A588" i="30" s="1"/>
  <c r="A589" i="30" s="1"/>
  <c r="A590" i="30" s="1"/>
  <c r="A591" i="30" s="1"/>
  <c r="A592" i="30" s="1"/>
  <c r="A593" i="30" s="1"/>
  <c r="A594" i="30" s="1"/>
  <c r="A595" i="30" s="1"/>
  <c r="A596" i="30" s="1"/>
  <c r="A597" i="30" s="1"/>
  <c r="A598" i="30" s="1"/>
  <c r="A599" i="30" s="1"/>
  <c r="A600" i="30" s="1"/>
  <c r="A601" i="30" s="1"/>
  <c r="A602" i="30" s="1"/>
  <c r="A603" i="30" s="1"/>
  <c r="A604" i="30" s="1"/>
  <c r="A605" i="30" s="1"/>
  <c r="A606" i="30" s="1"/>
  <c r="A607" i="30" s="1"/>
  <c r="A608" i="30" s="1"/>
  <c r="A609" i="30" s="1"/>
  <c r="A610" i="30" s="1"/>
  <c r="A611" i="30" s="1"/>
  <c r="A612" i="30" s="1"/>
  <c r="A613" i="30" s="1"/>
  <c r="A614" i="30" s="1"/>
  <c r="A615" i="30" s="1"/>
  <c r="A616" i="30" s="1"/>
  <c r="A617" i="30" s="1"/>
  <c r="A618" i="30" s="1"/>
  <c r="A619" i="30" s="1"/>
  <c r="A620" i="30" s="1"/>
  <c r="A621" i="30" s="1"/>
  <c r="A622" i="30" s="1"/>
  <c r="A623" i="30" s="1"/>
  <c r="A624" i="30" s="1"/>
  <c r="A625" i="30" s="1"/>
  <c r="A626" i="30" s="1"/>
  <c r="A627" i="30" s="1"/>
  <c r="A628" i="30" s="1"/>
  <c r="A629" i="30" s="1"/>
  <c r="A630" i="30" s="1"/>
  <c r="A631" i="30" s="1"/>
  <c r="A632" i="30" s="1"/>
  <c r="A633" i="30" s="1"/>
  <c r="A634" i="30" s="1"/>
  <c r="A635" i="30" s="1"/>
  <c r="A636" i="30" s="1"/>
  <c r="A637" i="30" s="1"/>
  <c r="A638" i="30" s="1"/>
  <c r="A639" i="30" s="1"/>
  <c r="A640" i="30" s="1"/>
  <c r="A641" i="30" s="1"/>
  <c r="A642" i="30" s="1"/>
  <c r="A643" i="30" s="1"/>
  <c r="A644" i="30" s="1"/>
  <c r="A645" i="30" s="1"/>
  <c r="A646" i="30" s="1"/>
  <c r="A647" i="30" s="1"/>
  <c r="A648" i="30" s="1"/>
  <c r="A649" i="30" s="1"/>
  <c r="A650" i="30" s="1"/>
  <c r="A651" i="30" s="1"/>
  <c r="A652" i="30" s="1"/>
  <c r="A653" i="30" s="1"/>
  <c r="A654" i="30" s="1"/>
  <c r="A655" i="30" s="1"/>
  <c r="A656" i="30" s="1"/>
  <c r="A657" i="30" s="1"/>
  <c r="A658" i="30" s="1"/>
  <c r="A659" i="30" s="1"/>
  <c r="A660" i="30" s="1"/>
  <c r="A661" i="30" s="1"/>
  <c r="A662" i="30" s="1"/>
  <c r="A663" i="30" s="1"/>
  <c r="A664" i="30" s="1"/>
  <c r="A665" i="30" s="1"/>
  <c r="A666" i="30" s="1"/>
  <c r="A667" i="30" s="1"/>
  <c r="A668" i="30" s="1"/>
  <c r="A669" i="30" s="1"/>
  <c r="A670" i="30" s="1"/>
  <c r="A671" i="30" s="1"/>
  <c r="A672" i="30" s="1"/>
  <c r="A673" i="30" s="1"/>
  <c r="A674" i="30" s="1"/>
  <c r="A675" i="30" s="1"/>
  <c r="A676" i="30" s="1"/>
  <c r="A677" i="30" s="1"/>
  <c r="A678" i="30" s="1"/>
  <c r="A679" i="30" s="1"/>
  <c r="A680" i="30" s="1"/>
  <c r="A681" i="30" s="1"/>
  <c r="A682" i="30" s="1"/>
  <c r="A683" i="30" s="1"/>
  <c r="A684" i="30" s="1"/>
  <c r="A685" i="30" s="1"/>
  <c r="A686" i="30" s="1"/>
  <c r="A687" i="30" s="1"/>
  <c r="A688" i="30" s="1"/>
  <c r="A689" i="30" s="1"/>
  <c r="A690" i="30" s="1"/>
  <c r="A691" i="30" s="1"/>
  <c r="A692" i="30" s="1"/>
  <c r="A693" i="30" s="1"/>
  <c r="A694" i="30" s="1"/>
  <c r="A695" i="30" s="1"/>
  <c r="A696" i="30" s="1"/>
  <c r="A697" i="30" s="1"/>
  <c r="A698" i="30" s="1"/>
  <c r="A699" i="30" s="1"/>
  <c r="A700" i="30" s="1"/>
  <c r="A701" i="30" s="1"/>
  <c r="A702" i="30" s="1"/>
  <c r="A703" i="30" s="1"/>
  <c r="A704" i="30" s="1"/>
  <c r="A705" i="30" s="1"/>
  <c r="A706" i="30" s="1"/>
  <c r="A707" i="30" s="1"/>
  <c r="A708" i="30" s="1"/>
  <c r="A709" i="30" s="1"/>
  <c r="A710" i="30" s="1"/>
  <c r="A711" i="30" s="1"/>
  <c r="A712" i="30" s="1"/>
  <c r="A713" i="30" s="1"/>
  <c r="A714" i="30" s="1"/>
  <c r="A715" i="30" s="1"/>
  <c r="A716" i="30" s="1"/>
  <c r="A717" i="30" s="1"/>
  <c r="A718" i="30" s="1"/>
  <c r="A719" i="30" s="1"/>
  <c r="A720" i="30" s="1"/>
  <c r="A721" i="30" s="1"/>
  <c r="A722" i="30" s="1"/>
  <c r="A723" i="30" s="1"/>
  <c r="A724" i="30" s="1"/>
  <c r="A725" i="30" s="1"/>
  <c r="A726" i="30" s="1"/>
  <c r="A727" i="30" s="1"/>
  <c r="A728" i="30" s="1"/>
  <c r="A729" i="30" s="1"/>
  <c r="A730" i="30" s="1"/>
  <c r="A731" i="30" s="1"/>
  <c r="A732" i="30" s="1"/>
  <c r="A733" i="30" s="1"/>
  <c r="A734" i="30" s="1"/>
  <c r="A735" i="30" s="1"/>
  <c r="A736" i="30" s="1"/>
  <c r="A737" i="30" s="1"/>
  <c r="A738" i="30" s="1"/>
  <c r="A739" i="30" s="1"/>
  <c r="A740" i="30" s="1"/>
  <c r="A741" i="30" s="1"/>
  <c r="A742" i="30" s="1"/>
  <c r="A743" i="30" s="1"/>
  <c r="A744" i="30" s="1"/>
  <c r="A745" i="30" s="1"/>
  <c r="A746" i="30" s="1"/>
  <c r="A747" i="30" s="1"/>
  <c r="A748" i="30" s="1"/>
  <c r="A749" i="30" s="1"/>
  <c r="A750" i="30" s="1"/>
  <c r="A751" i="30" s="1"/>
  <c r="A752" i="30" s="1"/>
  <c r="A753" i="30" s="1"/>
  <c r="A754" i="30" s="1"/>
  <c r="A755" i="30" s="1"/>
  <c r="A756" i="30" s="1"/>
  <c r="A757" i="30" s="1"/>
  <c r="A758" i="30" s="1"/>
  <c r="A759" i="30" s="1"/>
  <c r="A760" i="30" s="1"/>
  <c r="A761" i="30" s="1"/>
  <c r="A762" i="30" s="1"/>
  <c r="A763" i="30" s="1"/>
  <c r="A764" i="30" s="1"/>
  <c r="A765" i="30" s="1"/>
  <c r="A766" i="30" s="1"/>
  <c r="A767" i="30" s="1"/>
  <c r="A768" i="30" s="1"/>
  <c r="A769" i="30" s="1"/>
  <c r="A770" i="30" s="1"/>
  <c r="A771" i="30" s="1"/>
  <c r="A772" i="30" s="1"/>
  <c r="A773" i="30" s="1"/>
  <c r="A774" i="30" s="1"/>
  <c r="A775" i="30" s="1"/>
  <c r="A776" i="30" s="1"/>
  <c r="A777" i="30" s="1"/>
  <c r="A778" i="30" s="1"/>
  <c r="A779" i="30" s="1"/>
  <c r="A780" i="30" s="1"/>
  <c r="A781" i="30" s="1"/>
  <c r="A782" i="30" s="1"/>
  <c r="A783" i="30" s="1"/>
  <c r="A784" i="30" s="1"/>
  <c r="A785" i="30" s="1"/>
  <c r="A786" i="30" s="1"/>
  <c r="A787" i="30" s="1"/>
  <c r="A788" i="30" s="1"/>
  <c r="A789" i="30" s="1"/>
  <c r="A790" i="30" s="1"/>
  <c r="A791" i="30" s="1"/>
  <c r="A792" i="30" s="1"/>
  <c r="A793" i="30" s="1"/>
  <c r="A794" i="30" s="1"/>
  <c r="A795" i="30" s="1"/>
  <c r="A796" i="30" s="1"/>
  <c r="A797" i="30" s="1"/>
  <c r="A798" i="30" s="1"/>
  <c r="A799" i="30" s="1"/>
  <c r="A800" i="30" s="1"/>
  <c r="A801" i="30" s="1"/>
  <c r="A802" i="30" s="1"/>
  <c r="A803" i="30" s="1"/>
  <c r="A804" i="30" s="1"/>
  <c r="A805" i="30" s="1"/>
  <c r="A806" i="30" s="1"/>
  <c r="A807" i="30" s="1"/>
  <c r="A808" i="30" s="1"/>
  <c r="A809" i="30" s="1"/>
  <c r="A810" i="30" s="1"/>
  <c r="A811" i="30" s="1"/>
  <c r="A812" i="30" s="1"/>
  <c r="A813" i="30" s="1"/>
  <c r="A814" i="30" s="1"/>
  <c r="A815" i="30" s="1"/>
  <c r="A816" i="30" s="1"/>
  <c r="A817" i="30" s="1"/>
  <c r="A818" i="30" s="1"/>
  <c r="A819" i="30" s="1"/>
  <c r="A820" i="30" s="1"/>
  <c r="A821" i="30" s="1"/>
  <c r="A822" i="30" s="1"/>
  <c r="A823" i="30" s="1"/>
  <c r="A824" i="30" s="1"/>
  <c r="A825" i="30" s="1"/>
  <c r="A826" i="30" s="1"/>
  <c r="A827" i="30" s="1"/>
  <c r="A828" i="30" s="1"/>
  <c r="A829" i="30" s="1"/>
  <c r="A830" i="30" s="1"/>
  <c r="A831" i="30" s="1"/>
  <c r="A832" i="30" s="1"/>
  <c r="A833" i="30" s="1"/>
  <c r="A834" i="30" s="1"/>
  <c r="A835" i="30" s="1"/>
  <c r="A836" i="30" s="1"/>
  <c r="A837" i="30" s="1"/>
  <c r="A838" i="30" s="1"/>
  <c r="A839" i="30" s="1"/>
  <c r="A840" i="30" s="1"/>
  <c r="A841" i="30" s="1"/>
  <c r="A842" i="30" s="1"/>
  <c r="A843" i="30" s="1"/>
  <c r="A844" i="30" s="1"/>
  <c r="A845" i="30" s="1"/>
  <c r="A846" i="30" s="1"/>
  <c r="A847" i="30" s="1"/>
  <c r="A848" i="30" s="1"/>
  <c r="A849" i="30" s="1"/>
  <c r="A850" i="30" s="1"/>
  <c r="A851" i="30" s="1"/>
  <c r="A852" i="30" s="1"/>
  <c r="A853" i="30" s="1"/>
  <c r="A854" i="30" s="1"/>
  <c r="A855" i="30" s="1"/>
  <c r="A856" i="30" s="1"/>
  <c r="A857" i="30" s="1"/>
  <c r="A858" i="30" s="1"/>
  <c r="A859" i="30" s="1"/>
  <c r="A860" i="30" s="1"/>
  <c r="A861" i="30" s="1"/>
  <c r="A862" i="30" s="1"/>
  <c r="A863" i="30" s="1"/>
  <c r="A864" i="30" s="1"/>
  <c r="A865" i="30" s="1"/>
  <c r="A866" i="30" s="1"/>
  <c r="A867" i="30" s="1"/>
  <c r="A868" i="30" s="1"/>
  <c r="A869" i="30" s="1"/>
  <c r="A870" i="30" s="1"/>
  <c r="A871" i="30" s="1"/>
  <c r="A872" i="30" s="1"/>
  <c r="A873" i="30" s="1"/>
  <c r="A874" i="30" s="1"/>
  <c r="A875" i="30" s="1"/>
  <c r="A876" i="30" s="1"/>
  <c r="A877" i="30" s="1"/>
  <c r="A878" i="30" s="1"/>
  <c r="A879" i="30" s="1"/>
  <c r="A880" i="30" s="1"/>
  <c r="A881" i="30" s="1"/>
  <c r="A882" i="30" s="1"/>
  <c r="A883" i="30" s="1"/>
  <c r="A884" i="30" s="1"/>
  <c r="A885" i="30" s="1"/>
  <c r="A886" i="30" s="1"/>
  <c r="A887" i="30" s="1"/>
  <c r="A888" i="30" s="1"/>
  <c r="A889" i="30" s="1"/>
  <c r="A890" i="30" s="1"/>
  <c r="A891" i="30" s="1"/>
  <c r="A892" i="30" s="1"/>
  <c r="A893" i="30" s="1"/>
  <c r="A894" i="30" s="1"/>
  <c r="A895" i="30" s="1"/>
  <c r="A896" i="30" s="1"/>
  <c r="A897" i="30" s="1"/>
  <c r="A898" i="30" s="1"/>
  <c r="A899" i="30" s="1"/>
  <c r="A900" i="30" s="1"/>
  <c r="A901" i="30" s="1"/>
  <c r="A902" i="30" s="1"/>
  <c r="A903" i="30" s="1"/>
  <c r="A904" i="30" s="1"/>
  <c r="A905" i="30" s="1"/>
  <c r="A906" i="30" s="1"/>
  <c r="A907" i="30" s="1"/>
  <c r="A908" i="30" s="1"/>
  <c r="A909" i="30" s="1"/>
  <c r="A910" i="30" s="1"/>
  <c r="A911" i="30" s="1"/>
  <c r="A912" i="30" s="1"/>
  <c r="A913" i="30" s="1"/>
  <c r="A914" i="30" s="1"/>
  <c r="A915" i="30" s="1"/>
  <c r="A916" i="30" s="1"/>
  <c r="A917" i="30" s="1"/>
  <c r="A918" i="30" s="1"/>
  <c r="A919" i="30" s="1"/>
  <c r="A920" i="30" s="1"/>
  <c r="A921" i="30" s="1"/>
  <c r="A922" i="30" s="1"/>
  <c r="A923" i="30" s="1"/>
  <c r="A924" i="30" s="1"/>
  <c r="A925" i="30" s="1"/>
  <c r="A926" i="30" s="1"/>
  <c r="A927" i="30" s="1"/>
  <c r="A928" i="30" s="1"/>
  <c r="A929" i="30" s="1"/>
  <c r="A930" i="30" s="1"/>
  <c r="A931" i="30" s="1"/>
  <c r="A932" i="30" s="1"/>
  <c r="A933" i="30" s="1"/>
  <c r="A934" i="30" s="1"/>
  <c r="A935" i="30" s="1"/>
  <c r="A936" i="30" s="1"/>
  <c r="A937" i="30" s="1"/>
  <c r="A938" i="30" s="1"/>
  <c r="A939" i="30" s="1"/>
  <c r="A940" i="30" s="1"/>
  <c r="A941" i="30" s="1"/>
  <c r="A942" i="30" s="1"/>
  <c r="A943" i="30" s="1"/>
  <c r="A944" i="30" s="1"/>
  <c r="A945" i="30" s="1"/>
  <c r="A946" i="30" s="1"/>
  <c r="A947" i="30" s="1"/>
  <c r="A948" i="30" s="1"/>
  <c r="A949" i="30" s="1"/>
  <c r="A950" i="30" s="1"/>
  <c r="A951" i="30" s="1"/>
  <c r="A952" i="30" s="1"/>
  <c r="A953" i="30" s="1"/>
  <c r="A954" i="30" s="1"/>
  <c r="A955" i="30" s="1"/>
  <c r="A956" i="30" s="1"/>
  <c r="A957" i="30" s="1"/>
  <c r="A958" i="30" s="1"/>
  <c r="A959" i="30" s="1"/>
  <c r="A960" i="30" s="1"/>
  <c r="A961" i="30" s="1"/>
  <c r="A962" i="30" s="1"/>
  <c r="A963" i="30" s="1"/>
  <c r="A964" i="30" s="1"/>
  <c r="A965" i="30" s="1"/>
  <c r="A966" i="30" s="1"/>
  <c r="A967" i="30" s="1"/>
  <c r="A968" i="30" s="1"/>
  <c r="A969" i="30" s="1"/>
  <c r="A970" i="30" s="1"/>
  <c r="A971" i="30" s="1"/>
  <c r="A972" i="30" s="1"/>
  <c r="A973" i="30" s="1"/>
  <c r="A974" i="30" s="1"/>
  <c r="A975" i="30" s="1"/>
  <c r="A976" i="30" s="1"/>
  <c r="A977" i="30" s="1"/>
  <c r="A978" i="30" s="1"/>
  <c r="A979" i="30" s="1"/>
  <c r="A980" i="30" s="1"/>
  <c r="A981" i="30" s="1"/>
  <c r="A982" i="30" s="1"/>
  <c r="A983" i="30" s="1"/>
  <c r="A984" i="30" s="1"/>
  <c r="A985" i="30" s="1"/>
  <c r="A986" i="30" s="1"/>
  <c r="A987" i="30" s="1"/>
  <c r="A988" i="30" s="1"/>
  <c r="A989" i="30" s="1"/>
  <c r="A990" i="30" s="1"/>
  <c r="A991" i="30" s="1"/>
  <c r="A992" i="30" s="1"/>
  <c r="A993" i="30" s="1"/>
  <c r="A994" i="30" s="1"/>
  <c r="A995" i="30" s="1"/>
  <c r="A996" i="30" s="1"/>
  <c r="A997" i="30" s="1"/>
  <c r="A998" i="30" s="1"/>
  <c r="A999" i="30" s="1"/>
  <c r="A1000" i="30" s="1"/>
  <c r="A1001" i="30" s="1"/>
  <c r="A1002" i="30" s="1"/>
  <c r="A1003" i="30" s="1"/>
  <c r="A1004" i="30" s="1"/>
  <c r="A1005" i="30" s="1"/>
  <c r="A1006" i="30" s="1"/>
  <c r="A1007" i="30" s="1"/>
  <c r="A1008" i="30" s="1"/>
  <c r="A1009" i="30" s="1"/>
  <c r="A1010" i="30" s="1"/>
  <c r="A1011" i="30" s="1"/>
  <c r="A1012" i="30" s="1"/>
  <c r="A1013" i="30" s="1"/>
  <c r="A1014" i="30" s="1"/>
  <c r="A1015" i="30" s="1"/>
  <c r="A1016" i="30" s="1"/>
  <c r="A1017" i="30" s="1"/>
  <c r="A1018" i="30" s="1"/>
  <c r="A1019" i="30" s="1"/>
  <c r="A1020" i="30" s="1"/>
  <c r="A1021" i="30" s="1"/>
  <c r="A1022" i="30" s="1"/>
  <c r="A1023" i="30" s="1"/>
  <c r="A1024" i="30" s="1"/>
  <c r="A1025" i="30" s="1"/>
  <c r="A1026" i="30" s="1"/>
  <c r="A1027" i="30" s="1"/>
  <c r="A1028" i="30" s="1"/>
  <c r="A1029" i="30" s="1"/>
  <c r="A1030" i="30" s="1"/>
  <c r="A1031" i="30" s="1"/>
  <c r="A1032" i="30" s="1"/>
  <c r="A1033" i="30" s="1"/>
  <c r="A1034" i="30" s="1"/>
  <c r="A1035" i="30" s="1"/>
  <c r="A1036" i="30" s="1"/>
  <c r="A1037" i="30" s="1"/>
  <c r="A1038" i="30" s="1"/>
  <c r="A1039" i="30" s="1"/>
  <c r="A1040" i="30" s="1"/>
  <c r="A1041" i="30" s="1"/>
  <c r="A1042" i="30" s="1"/>
  <c r="A1043" i="30" s="1"/>
  <c r="A1044" i="30" s="1"/>
  <c r="A1045" i="30" s="1"/>
  <c r="A1046" i="30" s="1"/>
  <c r="A1047" i="30" s="1"/>
  <c r="A1048" i="30" s="1"/>
  <c r="A1049" i="30" s="1"/>
  <c r="A1050" i="30" s="1"/>
  <c r="A1051" i="30" s="1"/>
  <c r="A1052" i="30" s="1"/>
  <c r="A1053" i="30" s="1"/>
  <c r="A1054" i="30" s="1"/>
  <c r="A1055" i="30" s="1"/>
  <c r="A1056" i="30" s="1"/>
  <c r="A1057" i="30" s="1"/>
  <c r="A1058" i="30" s="1"/>
  <c r="A1059" i="30" s="1"/>
  <c r="A1060" i="30" s="1"/>
  <c r="A1061" i="30" s="1"/>
  <c r="A1062" i="30" s="1"/>
  <c r="A1063" i="30" s="1"/>
  <c r="A1064" i="30" s="1"/>
  <c r="A1065" i="30" s="1"/>
  <c r="A1066" i="30" s="1"/>
  <c r="A1067" i="30" s="1"/>
  <c r="A1068" i="30" s="1"/>
  <c r="A1069" i="30" s="1"/>
  <c r="A1070" i="30" s="1"/>
  <c r="A1071" i="30" s="1"/>
  <c r="A1072" i="30" s="1"/>
  <c r="A1073" i="30" s="1"/>
  <c r="A1074" i="30" s="1"/>
  <c r="A1075" i="30" s="1"/>
  <c r="A1076" i="30" s="1"/>
  <c r="A1077" i="30" s="1"/>
  <c r="A1078" i="30" s="1"/>
  <c r="A1079" i="30" s="1"/>
  <c r="A1080" i="30" s="1"/>
  <c r="A1081" i="30" s="1"/>
  <c r="A1082" i="30" s="1"/>
  <c r="A1083" i="30" s="1"/>
  <c r="A1084" i="30" s="1"/>
  <c r="A1085" i="30" s="1"/>
  <c r="A1086" i="30" s="1"/>
  <c r="A1087" i="30" s="1"/>
  <c r="A1088" i="30" s="1"/>
  <c r="A1089" i="30" s="1"/>
  <c r="A1090" i="30" s="1"/>
  <c r="A1091" i="30" s="1"/>
  <c r="A1092" i="30" s="1"/>
  <c r="A1093" i="30" s="1"/>
  <c r="A1094" i="30" s="1"/>
  <c r="A1095" i="30" s="1"/>
  <c r="A1096" i="30" s="1"/>
  <c r="A1097" i="30" s="1"/>
  <c r="A1098" i="30" s="1"/>
  <c r="A1099" i="30" s="1"/>
  <c r="A1100" i="30" s="1"/>
  <c r="A1101" i="30" s="1"/>
  <c r="A1102" i="30" s="1"/>
  <c r="A1103" i="30" s="1"/>
  <c r="A1104" i="30" s="1"/>
  <c r="A1105" i="30" s="1"/>
  <c r="A1106" i="30" s="1"/>
  <c r="A1107" i="30" s="1"/>
  <c r="A1108" i="30" s="1"/>
  <c r="A1109" i="30" s="1"/>
  <c r="A1110" i="30" s="1"/>
  <c r="A1111" i="30" s="1"/>
  <c r="A1112" i="30" s="1"/>
  <c r="A1113" i="30" s="1"/>
  <c r="A1114" i="30" s="1"/>
  <c r="A1115" i="30" s="1"/>
  <c r="A1116" i="30" s="1"/>
  <c r="A1117" i="30" s="1"/>
  <c r="A1118" i="30" s="1"/>
  <c r="A1119" i="30" s="1"/>
  <c r="A1120" i="30" s="1"/>
  <c r="A1121" i="30" s="1"/>
  <c r="A1122" i="30" s="1"/>
  <c r="A1123" i="30" s="1"/>
  <c r="A1124" i="30" s="1"/>
  <c r="A1125" i="30" s="1"/>
  <c r="A1126" i="30" s="1"/>
  <c r="A1127" i="30" s="1"/>
  <c r="A1128" i="30" s="1"/>
  <c r="A1129" i="30" s="1"/>
  <c r="A1130" i="30" s="1"/>
  <c r="A1131" i="30" s="1"/>
  <c r="A1132" i="30" s="1"/>
  <c r="A1133" i="30" s="1"/>
  <c r="A1134" i="30" s="1"/>
  <c r="A1135" i="30" s="1"/>
  <c r="A1136" i="30" s="1"/>
  <c r="A1137" i="30" s="1"/>
  <c r="A1138" i="30" s="1"/>
  <c r="A1139" i="30" s="1"/>
  <c r="A1140" i="30" s="1"/>
  <c r="A1141" i="30" s="1"/>
  <c r="A1142" i="30" s="1"/>
  <c r="A1143" i="30" s="1"/>
  <c r="A1144" i="30" s="1"/>
  <c r="A1145" i="30" s="1"/>
  <c r="A1146" i="30" s="1"/>
  <c r="A1147" i="30" s="1"/>
  <c r="A1148" i="30" s="1"/>
  <c r="A1149" i="30" s="1"/>
  <c r="A1150" i="30" s="1"/>
  <c r="A1151" i="30" s="1"/>
  <c r="A1152" i="30" s="1"/>
  <c r="A1153" i="30" s="1"/>
  <c r="A1154" i="30" s="1"/>
  <c r="A1155" i="30" s="1"/>
  <c r="A1156" i="30" s="1"/>
  <c r="A1157" i="30" s="1"/>
  <c r="A1158" i="30" s="1"/>
  <c r="A1159" i="30" s="1"/>
  <c r="A1160" i="30" s="1"/>
  <c r="A1161" i="30" s="1"/>
  <c r="A1162" i="30" s="1"/>
  <c r="A1163" i="30" s="1"/>
  <c r="A1164" i="30" s="1"/>
  <c r="A1165" i="30" s="1"/>
  <c r="A1166" i="30" s="1"/>
  <c r="A1167" i="30" s="1"/>
  <c r="A1168" i="30" s="1"/>
  <c r="A1169" i="30" s="1"/>
  <c r="A1170" i="30" s="1"/>
  <c r="A1171" i="30" s="1"/>
  <c r="A1172" i="30" s="1"/>
  <c r="A1173" i="30" s="1"/>
  <c r="A1174" i="30" s="1"/>
  <c r="A1175" i="30" s="1"/>
  <c r="A1176" i="30" s="1"/>
  <c r="A1177" i="30" s="1"/>
  <c r="A1178" i="30" s="1"/>
  <c r="A1179" i="30" s="1"/>
  <c r="A1180" i="30" s="1"/>
  <c r="A1181" i="30" s="1"/>
  <c r="A1182" i="30" s="1"/>
  <c r="A1183" i="30" s="1"/>
  <c r="A1184" i="30" s="1"/>
  <c r="A1185" i="30" s="1"/>
  <c r="A1186" i="30" s="1"/>
  <c r="A1187" i="30" s="1"/>
  <c r="A1188" i="30" s="1"/>
  <c r="A1189" i="30" s="1"/>
  <c r="A1190" i="30" s="1"/>
  <c r="A1191" i="30" s="1"/>
  <c r="A1192" i="30" s="1"/>
  <c r="A1193" i="30" s="1"/>
  <c r="A1194" i="30" s="1"/>
  <c r="A1195" i="30" s="1"/>
  <c r="A1196" i="30" s="1"/>
  <c r="A1197" i="30" s="1"/>
  <c r="A1198" i="30" s="1"/>
  <c r="A1199" i="30" s="1"/>
  <c r="A1200" i="30" s="1"/>
  <c r="A1201" i="30" s="1"/>
  <c r="A1202" i="30" s="1"/>
  <c r="A1203" i="30" s="1"/>
  <c r="A1204" i="30" s="1"/>
  <c r="A1205" i="30" s="1"/>
  <c r="A1206" i="30" s="1"/>
  <c r="A1207" i="30" s="1"/>
  <c r="A1208" i="30" s="1"/>
  <c r="A1209" i="30" s="1"/>
  <c r="A1210" i="30" s="1"/>
  <c r="A1211" i="30" s="1"/>
  <c r="A1212" i="30" s="1"/>
  <c r="A1213" i="30" s="1"/>
  <c r="A1214" i="30" s="1"/>
  <c r="A1215" i="30" s="1"/>
  <c r="A1216" i="30" s="1"/>
  <c r="A1217" i="30" s="1"/>
  <c r="A1218" i="30" s="1"/>
  <c r="A1219" i="30" s="1"/>
  <c r="A1220" i="30" s="1"/>
  <c r="A1221" i="30" s="1"/>
  <c r="A1222" i="30" s="1"/>
  <c r="A1223" i="30" s="1"/>
  <c r="A1224" i="30" s="1"/>
  <c r="A1225" i="30" s="1"/>
  <c r="A1226" i="30" s="1"/>
  <c r="A1227" i="30" s="1"/>
  <c r="A1228" i="30" s="1"/>
  <c r="A1229" i="30" s="1"/>
  <c r="A1230" i="30" s="1"/>
  <c r="A1231" i="30" s="1"/>
  <c r="A1232" i="30" s="1"/>
  <c r="A1233" i="30" s="1"/>
  <c r="A1234" i="30" s="1"/>
  <c r="A1235" i="30" s="1"/>
  <c r="A1236" i="30" s="1"/>
  <c r="A1237" i="30" s="1"/>
  <c r="A1238" i="30" s="1"/>
  <c r="A1239" i="30" s="1"/>
  <c r="A1240" i="30" s="1"/>
  <c r="A1241" i="30" s="1"/>
  <c r="A1242" i="30" s="1"/>
  <c r="A1243" i="30" s="1"/>
  <c r="A1244" i="30" s="1"/>
  <c r="A1245" i="30" s="1"/>
  <c r="A1246" i="30" s="1"/>
  <c r="A1247" i="30" s="1"/>
  <c r="A1248" i="30" s="1"/>
  <c r="A1249" i="30" s="1"/>
  <c r="A1250" i="30" s="1"/>
  <c r="A1251" i="30" s="1"/>
  <c r="A1252" i="30" s="1"/>
  <c r="A1253" i="30" s="1"/>
  <c r="A1254" i="30" s="1"/>
  <c r="A1255" i="30" s="1"/>
  <c r="A1256" i="30" s="1"/>
  <c r="A1257" i="30" s="1"/>
  <c r="A1258" i="30" s="1"/>
  <c r="A1259" i="30" s="1"/>
  <c r="A1260" i="30" s="1"/>
  <c r="A1261" i="30" s="1"/>
  <c r="A1262" i="30" s="1"/>
  <c r="A1263" i="30" s="1"/>
  <c r="A1264" i="30" s="1"/>
  <c r="A1265" i="30" s="1"/>
  <c r="A1266" i="30" s="1"/>
  <c r="A1267" i="30" s="1"/>
  <c r="A1268" i="30" s="1"/>
  <c r="A1269" i="30" s="1"/>
  <c r="A1270" i="30" s="1"/>
  <c r="A1271" i="30" s="1"/>
  <c r="A1272" i="30" s="1"/>
  <c r="A1273" i="30" s="1"/>
  <c r="A1274" i="30" s="1"/>
  <c r="A1275" i="30" s="1"/>
  <c r="A1276" i="30" s="1"/>
  <c r="A1277" i="30" s="1"/>
  <c r="A1278" i="30" s="1"/>
  <c r="A1279" i="30" s="1"/>
  <c r="A1280" i="30" s="1"/>
  <c r="A1281" i="30" s="1"/>
  <c r="A1282" i="30" s="1"/>
  <c r="A1283" i="30" s="1"/>
  <c r="A1284" i="30" s="1"/>
  <c r="A1285" i="30" s="1"/>
  <c r="A1286" i="30" s="1"/>
  <c r="A1287" i="30" s="1"/>
  <c r="A1288" i="30" s="1"/>
  <c r="A1289" i="30" s="1"/>
  <c r="A1290" i="30" s="1"/>
  <c r="A1291" i="30" s="1"/>
  <c r="N139" i="1" l="1"/>
  <c r="N149" i="1"/>
  <c r="N83" i="1"/>
  <c r="N79" i="1"/>
  <c r="N278" i="1"/>
  <c r="O416" i="1"/>
  <c r="N391" i="1"/>
  <c r="N42" i="1"/>
  <c r="N58" i="1"/>
  <c r="N320" i="1"/>
  <c r="N387" i="1"/>
  <c r="N76" i="1"/>
  <c r="N268" i="1"/>
  <c r="N10" i="1"/>
  <c r="N152" i="1"/>
  <c r="N126" i="1"/>
  <c r="N271" i="1"/>
  <c r="N228" i="1"/>
  <c r="N130" i="1"/>
  <c r="N333" i="1"/>
  <c r="N45" i="1"/>
  <c r="N86" i="1"/>
  <c r="N117" i="1"/>
  <c r="N334" i="1"/>
  <c r="N319" i="1"/>
  <c r="N321" i="1"/>
  <c r="N371" i="1"/>
  <c r="N14" i="1"/>
  <c r="N116" i="1"/>
  <c r="N184" i="1"/>
  <c r="N187" i="1"/>
  <c r="N282" i="1"/>
  <c r="N357" i="1"/>
  <c r="N11" i="1"/>
  <c r="N115" i="1"/>
  <c r="N177" i="1"/>
  <c r="N229" i="1"/>
  <c r="N264" i="1"/>
  <c r="N269" i="1"/>
  <c r="N277" i="1"/>
  <c r="N133" i="1"/>
  <c r="N226" i="1"/>
  <c r="N310" i="1"/>
  <c r="N338" i="1"/>
  <c r="N339" i="1"/>
  <c r="N366" i="1"/>
  <c r="N131" i="1"/>
  <c r="N217" i="1"/>
  <c r="N280" i="1"/>
  <c r="N337" i="1"/>
  <c r="N396" i="1"/>
  <c r="N398" i="1"/>
  <c r="N129" i="1"/>
  <c r="N204" i="1"/>
  <c r="N274" i="1"/>
  <c r="N336" i="1"/>
  <c r="N392" i="1"/>
  <c r="N276" i="1"/>
  <c r="B25" i="10"/>
  <c r="A25" i="10"/>
  <c r="A5" i="15" l="1"/>
  <c r="A6" i="15"/>
  <c r="A7" i="15"/>
  <c r="A8" i="15"/>
  <c r="A9" i="15"/>
  <c r="A10" i="15"/>
  <c r="A11" i="15"/>
  <c r="A12" i="15"/>
  <c r="A13" i="15"/>
  <c r="A14" i="15"/>
  <c r="A15" i="15"/>
  <c r="A16" i="15"/>
  <c r="A17" i="15"/>
  <c r="A18" i="15"/>
  <c r="A19" i="15"/>
  <c r="A20" i="15"/>
  <c r="A21" i="15"/>
  <c r="A22" i="15"/>
  <c r="A23" i="15"/>
  <c r="A24" i="15"/>
  <c r="A25" i="15"/>
  <c r="A26" i="15"/>
  <c r="A27" i="15"/>
  <c r="A29" i="15"/>
  <c r="A30" i="15"/>
  <c r="A31" i="15"/>
  <c r="A34" i="15"/>
  <c r="A35" i="15"/>
  <c r="A36" i="15"/>
  <c r="A37" i="15"/>
  <c r="A38" i="15"/>
  <c r="A40" i="15"/>
  <c r="A41" i="15"/>
  <c r="A42" i="15"/>
  <c r="A43" i="15"/>
  <c r="A45" i="15"/>
  <c r="M371" i="1" l="1"/>
  <c r="M366" i="1"/>
  <c r="D114" i="2" l="1"/>
  <c r="D115" i="2" s="1"/>
  <c r="D116" i="2" s="1"/>
  <c r="D117" i="2" s="1"/>
  <c r="B3" i="10" l="1"/>
  <c r="B8" i="10"/>
  <c r="B32" i="10"/>
  <c r="A32" i="10"/>
  <c r="B31" i="10"/>
  <c r="A31" i="10"/>
  <c r="B30" i="10"/>
  <c r="A30" i="10"/>
  <c r="B29" i="10"/>
  <c r="A29" i="10"/>
  <c r="B28" i="10"/>
  <c r="A28" i="10"/>
  <c r="B26" i="10"/>
  <c r="B24" i="10"/>
  <c r="B23" i="10"/>
  <c r="B22" i="10"/>
  <c r="B21" i="10"/>
  <c r="B20" i="10"/>
  <c r="B19" i="10"/>
  <c r="B18" i="10"/>
  <c r="B16" i="10"/>
  <c r="B15" i="10"/>
  <c r="B14" i="10"/>
  <c r="B13" i="10"/>
  <c r="B12" i="10"/>
  <c r="B11" i="10"/>
  <c r="B7" i="10"/>
  <c r="B6" i="10"/>
  <c r="B5" i="10"/>
  <c r="B4" i="10"/>
  <c r="A26" i="10"/>
  <c r="A24" i="10"/>
  <c r="A23" i="10"/>
  <c r="A22" i="10"/>
  <c r="A21" i="10"/>
  <c r="A20" i="10"/>
  <c r="A19" i="10"/>
  <c r="A18" i="10"/>
  <c r="A17" i="10"/>
  <c r="A16" i="10"/>
  <c r="A15" i="10"/>
  <c r="A14" i="10"/>
  <c r="A13" i="10"/>
  <c r="A12" i="10"/>
  <c r="A11" i="10"/>
  <c r="A10" i="10"/>
  <c r="A9" i="10"/>
  <c r="A8" i="10"/>
  <c r="A7" i="10"/>
  <c r="A6" i="10"/>
  <c r="A5" i="10"/>
  <c r="A4" i="10"/>
  <c r="B2" i="10"/>
  <c r="A2" i="10"/>
  <c r="B15" i="8"/>
  <c r="E5" i="6"/>
  <c r="E7" i="6"/>
  <c r="D104" i="2" l="1"/>
  <c r="D105" i="2" s="1"/>
  <c r="D106" i="2" s="1"/>
  <c r="D107" i="2" s="1"/>
  <c r="D108" i="2" s="1"/>
  <c r="D109" i="2" s="1"/>
  <c r="D11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Robert Larkin</author>
    <author>rllark</author>
    <author>larkinrl</author>
    <author>RLLARK</author>
    <author>rllark final</author>
    <author>Robert</author>
  </authors>
  <commentList>
    <comment ref="A2" authorId="0" shapeId="0" xr:uid="{00000000-0006-0000-0300-000001000000}">
      <text>
        <r>
          <rPr>
            <b/>
            <sz val="9"/>
            <color indexed="81"/>
            <rFont val="Tahoma"/>
            <family val="2"/>
          </rPr>
          <t>Note to machine devs (cont):</t>
        </r>
        <r>
          <rPr>
            <sz val="9"/>
            <color indexed="81"/>
            <rFont val="Tahoma"/>
            <family val="2"/>
          </rPr>
          <t xml:space="preserve">
Note to machine devs: This entire API's Lua front end is already implemented a part of the QCOM 3 SDK. This code is required to be used verbatim. This saves months of coding.
</t>
        </r>
      </text>
    </comment>
    <comment ref="C2" authorId="1" shapeId="0" xr:uid="{00000000-0006-0000-0300-000002000000}">
      <text>
        <r>
          <rPr>
            <b/>
            <sz val="8"/>
            <color indexed="81"/>
            <rFont val="Tahoma"/>
            <family val="2"/>
          </rPr>
          <t>rllark:</t>
        </r>
        <r>
          <rPr>
            <sz val="8"/>
            <color indexed="81"/>
            <rFont val="Tahoma"/>
            <family val="2"/>
          </rPr>
          <t xml:space="preserve">
'y' denotes that the specified QCOM user account is proposed to have rights to the function
Anon user default privileges will be limited to read only functions and information that can generally be ascertained from physically seeing the machine at its location.</t>
        </r>
      </text>
    </comment>
    <comment ref="D2" authorId="2" shapeId="0" xr:uid="{00000000-0006-0000-0300-000003000000}">
      <text>
        <r>
          <rPr>
            <b/>
            <sz val="8"/>
            <color indexed="81"/>
            <rFont val="Tahoma"/>
            <family val="2"/>
          </rPr>
          <t>larkinrl:</t>
        </r>
        <r>
          <rPr>
            <sz val="8"/>
            <color indexed="81"/>
            <rFont val="Tahoma"/>
            <family val="2"/>
          </rPr>
          <t xml:space="preserve">
Proposed
</t>
        </r>
      </text>
    </comment>
    <comment ref="E2" authorId="3" shapeId="0" xr:uid="{00000000-0006-0000-0300-000004000000}">
      <text>
        <r>
          <rPr>
            <sz val="8"/>
            <color indexed="81"/>
            <rFont val="Tahoma"/>
            <family val="2"/>
          </rPr>
          <t>0 (or blank) = no risk
1 = low risk; some thought should be given before assigning priviledge
      (Min risk for any function that changes the machine's state)
2 = moderate risk; 3 = high risk 4 = very high risk
qma = critical risk; intended for QMA only
dev = intended for debug/development use
This value must not be less than the risk value of any other category</t>
        </r>
      </text>
    </comment>
    <comment ref="F2" authorId="1" shapeId="0" xr:uid="{00000000-0006-0000-0300-000005000000}">
      <text>
        <r>
          <rPr>
            <b/>
            <sz val="8"/>
            <color indexed="81"/>
            <rFont val="Tahoma"/>
            <family val="2"/>
          </rPr>
          <t>Multi-User support status</t>
        </r>
        <r>
          <rPr>
            <sz val="8"/>
            <color indexed="81"/>
            <rFont val="Tahoma"/>
            <family val="2"/>
          </rPr>
          <t xml:space="preserve">
x - Denotes that privileging the function to multiple users carries no risk.
1 - Means that the function should be privileged to a single user only to avoid possible contention (unless the users have a co-operative arrangement over control of the command)
s - As per x, but there is special implementation to support multiple user control
</t>
        </r>
      </text>
    </comment>
    <comment ref="G2" authorId="1" shapeId="0" xr:uid="{00000000-0006-0000-0300-000006000000}">
      <text>
        <r>
          <rPr>
            <b/>
            <sz val="8"/>
            <color indexed="81"/>
            <rFont val="Tahoma"/>
            <family val="2"/>
          </rPr>
          <t>0…5 (no val means 0)</t>
        </r>
        <r>
          <rPr>
            <sz val="8"/>
            <color indexed="81"/>
            <rFont val="Tahoma"/>
            <family val="2"/>
          </rPr>
          <t xml:space="preserve">
The higher the value the greater concern for memory use this function has</t>
        </r>
      </text>
    </comment>
    <comment ref="H2" authorId="1" shapeId="0" xr:uid="{00000000-0006-0000-0300-000007000000}">
      <text>
        <r>
          <rPr>
            <b/>
            <sz val="8"/>
            <color indexed="81"/>
            <rFont val="Tahoma"/>
            <family val="2"/>
          </rPr>
          <t>0…5 (no val means 0)</t>
        </r>
        <r>
          <rPr>
            <sz val="8"/>
            <color indexed="81"/>
            <rFont val="Tahoma"/>
            <family val="2"/>
          </rPr>
          <t xml:space="preserve">
The higher the value the more potentially CPU intensive this function may be.
NB any function involving disk access will be a 3-5</t>
        </r>
      </text>
    </comment>
    <comment ref="I2" authorId="0" shapeId="0" xr:uid="{00000000-0006-0000-0300-000008000000}">
      <text>
        <r>
          <rPr>
            <b/>
            <sz val="8"/>
            <color indexed="81"/>
            <rFont val="Tahoma"/>
            <family val="2"/>
          </rPr>
          <t xml:space="preserve">Blank </t>
        </r>
        <r>
          <rPr>
            <sz val="8"/>
            <color indexed="81"/>
            <rFont val="Tahoma"/>
            <family val="2"/>
          </rPr>
          <t xml:space="preserve">means no cooldown is applicable. ALL FUNCTIONS THAT TRIGGER A sendToHost MESSAGE WILL HAVE A COOLDOWN of some sort.
A </t>
        </r>
        <r>
          <rPr>
            <b/>
            <sz val="8"/>
            <color indexed="81"/>
            <rFont val="Tahoma"/>
            <family val="2"/>
          </rPr>
          <t xml:space="preserve">single number </t>
        </r>
        <r>
          <rPr>
            <sz val="8"/>
            <color indexed="81"/>
            <rFont val="Tahoma"/>
            <family val="2"/>
          </rPr>
          <t xml:space="preserve">in this cell means the function has a cooldown of x seconds before it can be called again without an error.
Cooldowns are applied per QCOM user unless </t>
        </r>
        <r>
          <rPr>
            <b/>
            <sz val="8"/>
            <color indexed="81"/>
            <rFont val="Tahoma"/>
            <family val="2"/>
          </rPr>
          <t xml:space="preserve">'g' </t>
        </r>
        <r>
          <rPr>
            <sz val="8"/>
            <color indexed="81"/>
            <rFont val="Tahoma"/>
            <family val="2"/>
          </rPr>
          <t>appears which means the cooldown is global; otherwise the cooldown is applied per user.
These types of cooldowns do not apply to the QMA.
"</t>
        </r>
        <r>
          <rPr>
            <b/>
            <sz val="8"/>
            <color indexed="81"/>
            <rFont val="Tahoma"/>
            <family val="2"/>
          </rPr>
          <t xml:space="preserve">1D" </t>
        </r>
        <r>
          <rPr>
            <sz val="8"/>
            <color indexed="81"/>
            <rFont val="Tahoma"/>
            <family val="2"/>
          </rPr>
          <t>(Once per disptach) in the cell means that no matter how many times the function is invoked as a result of a single state event, dispatch, or callback; only the first call will have any effect. Function calls effected by this cooldown will NOT return an error return value.
"</t>
        </r>
        <r>
          <rPr>
            <b/>
            <sz val="8"/>
            <color indexed="81"/>
            <rFont val="Tahoma"/>
            <family val="2"/>
          </rPr>
          <t>1T"</t>
        </r>
        <r>
          <rPr>
            <sz val="8"/>
            <color indexed="81"/>
            <rFont val="Tahoma"/>
            <family val="2"/>
          </rPr>
          <t xml:space="preserve">(Once per tick)  in the cell means that no matter how many times the function is invoked, only the first call / message will be sent to the host machine for a given QLE Tick (1 sec). Function calls effected by a cooldown will return an error return value.
     </t>
        </r>
        <r>
          <rPr>
            <i/>
            <sz val="8"/>
            <color indexed="81"/>
            <rFont val="Tahoma"/>
            <family val="2"/>
          </rPr>
          <t>NB: 1D and 1T cooldowns should only be used for functions where nUsers = 1.</t>
        </r>
        <r>
          <rPr>
            <sz val="8"/>
            <color indexed="81"/>
            <rFont val="Tahoma"/>
            <family val="2"/>
          </rPr>
          <t xml:space="preserve">
</t>
        </r>
        <r>
          <rPr>
            <b/>
            <sz val="8"/>
            <color indexed="81"/>
            <rFont val="Tahoma"/>
            <family val="2"/>
          </rPr>
          <t>"y"</t>
        </r>
        <r>
          <rPr>
            <sz val="8"/>
            <color indexed="81"/>
            <rFont val="Tahoma"/>
            <family val="2"/>
          </rPr>
          <t xml:space="preserve"> means it is a spam risk and a specific anti-spam methodology is yet to be decided.
</t>
        </r>
        <r>
          <rPr>
            <b/>
            <sz val="8"/>
            <color indexed="81"/>
            <rFont val="Tahoma"/>
            <family val="2"/>
          </rPr>
          <t>"woo"</t>
        </r>
        <r>
          <rPr>
            <sz val="8"/>
            <color indexed="81"/>
            <rFont val="Tahoma"/>
            <family val="2"/>
          </rPr>
          <t xml:space="preserve"> Means the item is write-once-only.</t>
        </r>
        <r>
          <rPr>
            <sz val="9"/>
            <color indexed="81"/>
            <rFont val="Tahoma"/>
            <family val="2"/>
          </rPr>
          <t xml:space="preserve">
</t>
        </r>
        <r>
          <rPr>
            <b/>
            <sz val="8"/>
            <color indexed="81"/>
            <rFont val="Tahoma"/>
            <family val="2"/>
          </rPr>
          <t xml:space="preserve">"qma" </t>
        </r>
        <r>
          <rPr>
            <sz val="8"/>
            <color indexed="81"/>
            <rFont val="Tahoma"/>
            <family val="2"/>
          </rPr>
          <t>means the function is intended for qma use only. If for some reason the function is privileged to a QCOM user, then the user should also have a SAA assigned so that a spam check is conducted.
"</t>
        </r>
        <r>
          <rPr>
            <b/>
            <sz val="8"/>
            <color indexed="81"/>
            <rFont val="Tahoma"/>
            <family val="2"/>
          </rPr>
          <t>TBA</t>
        </r>
        <r>
          <rPr>
            <sz val="8"/>
            <color indexed="81"/>
            <rFont val="Tahoma"/>
            <family val="2"/>
          </rPr>
          <t>" means tba, but also that any users priviledged to any tba functions must be SAA controlled</t>
        </r>
      </text>
    </comment>
    <comment ref="J2" authorId="3" shapeId="0" xr:uid="{00000000-0006-0000-0300-000009000000}">
      <text>
        <r>
          <rPr>
            <sz val="8"/>
            <color indexed="81"/>
            <rFont val="Tahoma"/>
            <family val="2"/>
          </rPr>
          <t xml:space="preserve">Denotes when the function's implementation is mandatory.
DO NOT implement (or evaluate / comment) a function if the incept is 'tba', as tba functions may be removed from later releases. 'opt' means optional. Blank means 'now'.
</t>
        </r>
      </text>
    </comment>
    <comment ref="K2" authorId="4" shapeId="0" xr:uid="{00000000-0006-0000-0300-00000A000000}">
      <text>
        <r>
          <rPr>
            <sz val="8"/>
            <color indexed="81"/>
            <rFont val="Tahoma"/>
            <family val="2"/>
          </rPr>
          <t>| means 'or'
; denotes the start of the new call format
[] meains optional</t>
        </r>
      </text>
    </comment>
    <comment ref="L2" authorId="1" shapeId="0" xr:uid="{00000000-0006-0000-0300-00000B000000}">
      <text>
        <r>
          <rPr>
            <sz val="8"/>
            <color indexed="81"/>
            <rFont val="Tahoma"/>
            <family val="2"/>
          </rPr>
          <t>Nb In Lua, nil does not equal false, but both represent false in conditional tests. 
To be assert() firendly, a function must return nil (or false) on failure as the first return value. On fail, if a second RV is provided, then this value is also escalated provided there was no error message arg provided in the fcuntion call to assert()</t>
        </r>
      </text>
    </comment>
    <comment ref="M2" authorId="0" shapeId="0" xr:uid="{0340028B-0632-499C-BA40-00DDE0E9C87C}">
      <text>
        <r>
          <rPr>
            <sz val="9"/>
            <color indexed="81"/>
            <rFont val="Tahoma"/>
            <family val="2"/>
          </rPr>
          <t xml:space="preserve">Dev note:
Do not write machine requirements in this column. Put them in the full descr instead
</t>
        </r>
      </text>
    </comment>
    <comment ref="N2" authorId="5" shapeId="0" xr:uid="{B7459F24-F674-4432-BC9A-6B6E0C9E5763}">
      <text>
        <r>
          <rPr>
            <sz val="9"/>
            <color indexed="81"/>
            <rFont val="Tahoma"/>
            <family val="2"/>
          </rPr>
          <t xml:space="preserve">Hperlinks direct user to QCOM docx bookmark
</t>
        </r>
      </text>
    </comment>
    <comment ref="O2" authorId="0" shapeId="0" xr:uid="{00000000-0006-0000-0300-00000C000000}">
      <text>
        <r>
          <rPr>
            <b/>
            <sz val="9"/>
            <color indexed="81"/>
            <rFont val="Tahoma"/>
            <family val="2"/>
          </rPr>
          <t>Related: 
SendToHost &amp; Clua sheets 
qcomapi.lua : qapi_sendToHost()</t>
        </r>
      </text>
    </comment>
    <comment ref="L55" authorId="0" shapeId="0" xr:uid="{00000000-0006-0000-0300-00000F000000}">
      <text>
        <r>
          <rPr>
            <b/>
            <sz val="9"/>
            <color indexed="81"/>
            <rFont val="Tahoma"/>
            <family val="2"/>
          </rPr>
          <t>Robert Larkin:</t>
        </r>
        <r>
          <rPr>
            <sz val="9"/>
            <color indexed="81"/>
            <rFont val="Tahoma"/>
            <family val="2"/>
          </rPr>
          <t xml:space="preserve">
https://en.wikipedia.org/wiki/Template:ISO_639_name
If nothing better then, suggest
zho-s or zh-Hans but zh-CN may be found on older sites.
zho-t or zh-Hant or zh-Hant-TW (Taiwan) is preferred zh-TW
https://sites.psu.edu/symbolcodes/languages/asia/chinese/
</t>
        </r>
      </text>
    </comment>
    <comment ref="H94" authorId="0" shapeId="0" xr:uid="{00000000-0006-0000-0300-000010000000}">
      <text>
        <r>
          <rPr>
            <b/>
            <sz val="9"/>
            <color indexed="81"/>
            <rFont val="Tahoma"/>
            <family val="2"/>
          </rPr>
          <t>Robert Larkin:</t>
        </r>
        <r>
          <rPr>
            <sz val="9"/>
            <color indexed="81"/>
            <rFont val="Tahoma"/>
            <family val="2"/>
          </rPr>
          <t xml:space="preserve">
while this function is not CPU intensive, the creation of the certificate it returns is.</t>
        </r>
      </text>
    </comment>
    <comment ref="A101" authorId="1" shapeId="0" xr:uid="{00000000-0006-0000-0300-000011000000}">
      <text>
        <r>
          <rPr>
            <b/>
            <sz val="8"/>
            <color indexed="81"/>
            <rFont val="Tahoma"/>
            <family val="2"/>
          </rPr>
          <t>rllark:</t>
        </r>
        <r>
          <rPr>
            <sz val="8"/>
            <color indexed="81"/>
            <rFont val="Tahoma"/>
            <family val="2"/>
          </rPr>
          <t xml:space="preserve">
todo: CPU intensice and potentially long blocking
</t>
        </r>
      </text>
    </comment>
    <comment ref="M160" authorId="0" shapeId="0" xr:uid="{00000000-0006-0000-0300-000012000000}">
      <text>
        <r>
          <rPr>
            <b/>
            <sz val="9"/>
            <color indexed="81"/>
            <rFont val="Tahoma"/>
            <family val="2"/>
          </rPr>
          <t>Robert Larkin:</t>
        </r>
        <r>
          <rPr>
            <sz val="9"/>
            <color indexed="81"/>
            <rFont val="Tahoma"/>
            <family val="2"/>
          </rPr>
          <t xml:space="preserve">
+ only?  But you can just wrap it.</t>
        </r>
      </text>
    </comment>
    <comment ref="M174" authorId="0" shapeId="0" xr:uid="{00000000-0006-0000-0300-000013000000}">
      <text>
        <r>
          <rPr>
            <b/>
            <sz val="9"/>
            <color indexed="81"/>
            <rFont val="Tahoma"/>
            <family val="2"/>
          </rPr>
          <t>Robert Larkin:</t>
        </r>
        <r>
          <rPr>
            <sz val="9"/>
            <color indexed="81"/>
            <rFont val="Tahoma"/>
            <family val="2"/>
          </rPr>
          <t xml:space="preserve">
ECT is excluded because it is often used to transfer prizes.</t>
        </r>
      </text>
    </comment>
    <comment ref="M197" authorId="3" shapeId="0" xr:uid="{00000000-0006-0000-0300-000014000000}">
      <text>
        <r>
          <rPr>
            <sz val="8"/>
            <color indexed="81"/>
            <rFont val="Tahoma"/>
            <family val="2"/>
          </rPr>
          <t>will disable audit mode access as well. This is not intended</t>
        </r>
      </text>
    </comment>
    <comment ref="I302" authorId="0" shapeId="0" xr:uid="{BC30F19F-2B42-424E-BDC2-817B41A77841}">
      <text>
        <r>
          <rPr>
            <sz val="9"/>
            <color indexed="81"/>
            <rFont val="Tahoma"/>
            <family val="2"/>
          </rPr>
          <t xml:space="preserve">health functions cooldowns are per user, however all the health functions all share the same cooldown. </t>
        </r>
      </text>
    </comment>
    <comment ref="I331" authorId="0" shapeId="0" xr:uid="{00000000-0006-0000-0300-000015000000}">
      <text>
        <r>
          <rPr>
            <sz val="9"/>
            <color indexed="81"/>
            <rFont val="Tahoma"/>
            <family val="2"/>
          </rPr>
          <t>userSetScripts() shares the same cooldown as userLoadScripts()</t>
        </r>
      </text>
    </comment>
    <comment ref="A354" authorId="1" shapeId="0" xr:uid="{00000000-0006-0000-0300-000016000000}">
      <text>
        <r>
          <rPr>
            <b/>
            <sz val="8"/>
            <color indexed="81"/>
            <rFont val="Tahoma"/>
            <family val="2"/>
          </rPr>
          <t>rllark:
Subject to change</t>
        </r>
        <r>
          <rPr>
            <sz val="8"/>
            <color indexed="81"/>
            <rFont val="Tahoma"/>
            <family val="2"/>
          </rPr>
          <t xml:space="preserve">
Need a peripherals table function…possibly even a more object orientated approach to peripheral support.
Take into account that some periperals may come and go.</t>
        </r>
      </text>
    </comment>
    <comment ref="M415" authorId="0" shapeId="0" xr:uid="{ECD0A7D2-2254-4EE7-8CB4-F3E78B53D825}">
      <text>
        <r>
          <rPr>
            <b/>
            <sz val="9"/>
            <color indexed="81"/>
            <rFont val="Tahoma"/>
            <family val="2"/>
          </rPr>
          <t>Robert Larkin:</t>
        </r>
        <r>
          <rPr>
            <sz val="9"/>
            <color indexed="81"/>
            <rFont val="Tahoma"/>
            <family val="2"/>
          </rPr>
          <t xml:space="preserve">
I confirm it is acceptable behaviour for a QCOM 3 EGM to action a STH message received from e.g., one of the API commands below during audit mode. (If supported the EGM could either: update the audit mode page in real-time, or jump out of the page, or just stay as is and refresh the page on next entry, or display a message to the user that the page needs to be refreshed.)
FYI This discussion is also the relevant wrt the following additional QCOM API commands:
• progrSetp
• progrPosAdj
• progrNegAdj
• progrModeChange
• gameSetVar
FYI The QLE LSD is also going to send the respective STH message for the above API functions to the EGM, even if the EGM is in a:
• Door open state
• Fault condition
Requirement: If the EGM receives the sth message from the QLE LSD, the EGM MUST respond to the STH message with either success or fail via the applicable state event. However a reason for the failure can be that the EGM can’t perform the action right now (e.g. success = false; reason = “fault”). The QCOM 3 specs don’t care if the EGM does want to successfully action any of those API function messages while in a fault condition or door open…
Bottom line / intent:
If any other EGM protocol / jurisdiction allows a particular action (such as the above examples) to be performed while the EGM is in a particular mode (like audit mode / door open / fault etc), then OLGR would like a QCOM 3 EGM to also allow this to occur. This makes it easier for a QCOM 3 EGM to emulate that behaviour if need be. Otherwise, it’s perfectly ok for the EGM to send a fail in response to a given STH message sent by one of the above functions. If unsure, then err on the side of supporting actions in more modes.
Related re STH messages. Don’t forget edge cases: Even if the QLE LSD checks that e.g.; state == “idle”, or CM == 0 before sending a STH message, it may be possible that by the time the EGM processes this sth message that its state has changed and the EGM must return a failure/reason in response.
2020-Jul-28</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rllark22May2013</author>
  </authors>
  <commentList>
    <comment ref="G5" authorId="0" shapeId="0" xr:uid="{00000000-0006-0000-1300-000001000000}">
      <text>
        <r>
          <rPr>
            <b/>
            <sz val="8"/>
            <color indexed="81"/>
            <rFont val="Tahoma"/>
            <family val="2"/>
          </rPr>
          <t xml:space="preserve">API todo
</t>
        </r>
      </text>
    </comment>
    <comment ref="A7" authorId="0" shapeId="0" xr:uid="{00000000-0006-0000-1300-000002000000}">
      <text>
        <r>
          <rPr>
            <sz val="8"/>
            <color indexed="81"/>
            <rFont val="Tahoma"/>
            <family val="2"/>
          </rPr>
          <t xml:space="preserve">Possibly make those properties that are applicable to all a stand alone generic function. V3.0.1 it is a stand alone function </t>
        </r>
        <r>
          <rPr>
            <b/>
            <sz val="8"/>
            <color indexed="81"/>
            <rFont val="Tahoma"/>
            <family val="2"/>
          </rPr>
          <t>peripheralConnected()</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Robert Larkin</author>
    <author>rllark</author>
  </authors>
  <commentList>
    <comment ref="F4" authorId="0" shapeId="0" xr:uid="{00000000-0006-0000-1800-000001000000}">
      <text>
        <r>
          <rPr>
            <b/>
            <sz val="9"/>
            <color indexed="81"/>
            <rFont val="Tahoma"/>
            <family val="2"/>
          </rPr>
          <t>Robert Larkin:</t>
        </r>
        <r>
          <rPr>
            <sz val="9"/>
            <color indexed="81"/>
            <rFont val="Tahoma"/>
            <family val="2"/>
          </rPr>
          <t xml:space="preserve">
Suitable means that the library is fine and based in pure Lua and small enough to leave it to individual QCOM users to include themselves on demand.
</t>
        </r>
      </text>
    </comment>
    <comment ref="G4" authorId="1" shapeId="0" xr:uid="{00000000-0006-0000-1800-000002000000}">
      <text>
        <r>
          <rPr>
            <b/>
            <sz val="8"/>
            <color indexed="81"/>
            <rFont val="Tahoma"/>
            <family val="2"/>
          </rPr>
          <t>rllark:</t>
        </r>
        <r>
          <rPr>
            <sz val="8"/>
            <color indexed="81"/>
            <rFont val="Tahoma"/>
            <family val="2"/>
          </rPr>
          <t xml:space="preserve">
http://code.google.com/p/luaforwindows/
Documentation is included in the luaforwindows package</t>
        </r>
      </text>
    </comment>
    <comment ref="L15" authorId="0" shapeId="0" xr:uid="{00000000-0006-0000-1800-000003000000}">
      <text>
        <r>
          <rPr>
            <b/>
            <sz val="9"/>
            <color indexed="81"/>
            <rFont val="Tahoma"/>
            <family val="2"/>
          </rPr>
          <t>Robert Larkin:</t>
        </r>
        <r>
          <rPr>
            <sz val="9"/>
            <color indexed="81"/>
            <rFont val="Tahoma"/>
            <family val="2"/>
          </rPr>
          <t xml:space="preserve">
Boost Software License - Version 1.0 - August 17th, 2003
Permission is hereby granted, free of charge, to any person or organization
obtaining a copy of the software and accompanying documentation covered by
this license (the "Software") to use, reproduce, display, distribute,
execute, and transmit the Software, and to prepare derivative works of the
Software, and to permit third-parties to whom the Software is furnished to
do so, all subject to the following:
The copyright notices in the Software and this entire statement, including
the above license grant, this restriction and the following disclaimer,
must be included in all copies of the Software, in whole or in part, and
all derivative works of the Software, unless such copies or derivative
works are solely in the form of machine-executable object code generated by
a source language processor.
THE SOFTWARE IS PROVIDED "AS IS", WITHOUT WARRANTY OF ANY KIND, EXPRESS OR
IMPLIED, INCLUDING BUT NOT LIMITED TO THE WARRANTIES OF MERCHANTABILITY,
FITNESS FOR A PARTICULAR PURPOSE, TITLE AND NON-INFRINGEMENT. IN NO EVENT
SHALL THE COPYRIGHT HOLDERS OR ANYONE DISTRIBUTING THE SOFTWARE BE LIABLE
FOR ANY DAMAGES OR OTHER LIABILITY, WHETHER IN CONTRACT, TORT OR OTHERWISE,
ARISING FROM, OUT OF OR IN CONNECTION WITH THE SOFTWARE OR THE USE OR OTHER
DEALINGS IN THE SOFTWARE.</t>
        </r>
      </text>
    </comment>
    <comment ref="L32" authorId="0" shapeId="0" xr:uid="{00000000-0006-0000-1800-000004000000}">
      <text>
        <r>
          <rPr>
            <b/>
            <sz val="9"/>
            <color indexed="81"/>
            <rFont val="Tahoma"/>
            <family val="2"/>
          </rPr>
          <t>Robert Larkin:</t>
        </r>
        <r>
          <rPr>
            <sz val="9"/>
            <color indexed="81"/>
            <rFont val="Tahoma"/>
            <family val="2"/>
          </rPr>
          <t xml:space="preserve">
Boost Software License - Version 1.0 - August 17th, 2003
Permission is hereby granted, free of charge, to any person or organization
obtaining a copy of the software and accompanying documentation covered by
this license (the "Software") to use, reproduce, display, distribute,
execute, and transmit the Software, and to prepare derivative works of the
Software, and to permit third-parties to whom the Software is furnished to
do so, all subject to the following:
The copyright notices in the Software and this entire statement, including
the above license grant, this restriction and the following disclaimer,
must be included in all copies of the Software, in whole or in part, and
all derivative works of the Software, unless such copies or derivative
works are solely in the form of machine-executable object code generated by
a source language processor.
THE SOFTWARE IS PROVIDED "AS IS", WITHOUT WARRANTY OF ANY KIND, EXPRESS OR
IMPLIED, INCLUDING BUT NOT LIMITED TO THE WARRANTIES OF MERCHANTABILITY,
FITNESS FOR A PARTICULAR PURPOSE, TITLE AND NON-INFRINGEMENT. IN NO EVENT
SHALL THE COPYRIGHT HOLDERS OR ANYONE DISTRIBUTING THE SOFTWARE BE LIABLE
FOR ANY DAMAGES OR OTHER LIABILITY, WHETHER IN CONTRACT, TORT OR OTHERWISE,
ARISING FROM, OUT OF OR IN CONNECTION WITH THE SOFTWARE OR THE USE OR OTHER
DEALINGS IN THE SOFTWARE.</t>
        </r>
      </text>
    </comment>
    <comment ref="D46" authorId="1" shapeId="0" xr:uid="{00000000-0006-0000-1800-000005000000}">
      <text>
        <r>
          <rPr>
            <b/>
            <sz val="8"/>
            <color indexed="81"/>
            <rFont val="Tahoma"/>
            <family val="2"/>
          </rPr>
          <t>rllark:</t>
        </r>
        <r>
          <rPr>
            <sz val="8"/>
            <color indexed="81"/>
            <rFont val="Tahoma"/>
            <family val="2"/>
          </rPr>
          <t xml:space="preserve">
from vstruct readme…
It provides functions for manipulating binary
data, in particular for unpacking binary files or byte buffers into Lua values
and for packing Lua values back into files or buffers. Supported data types
include:
 - signed and unsigned integers of arbitrary byte width
 - booleans and bitmasks
 - plain and null-terminated strings
 - fixed and floating point reals (the latter requires C module support)
In addition, the library supports seeking, alignment, and byte order controls,
repetition, grouping of data into tables, and naming of values within tables.</t>
        </r>
      </text>
    </comment>
    <comment ref="E46" authorId="1" shapeId="0" xr:uid="{00000000-0006-0000-1800-000006000000}">
      <text>
        <r>
          <rPr>
            <b/>
            <sz val="8"/>
            <color indexed="81"/>
            <rFont val="Tahoma"/>
            <family val="2"/>
          </rPr>
          <t>rllark:</t>
        </r>
        <r>
          <rPr>
            <sz val="8"/>
            <color indexed="81"/>
            <rFont val="Tahoma"/>
            <family val="2"/>
          </rPr>
          <t xml:space="preserve">
input tables must the numeric arrays</t>
        </r>
      </text>
    </comment>
    <comment ref="L53" authorId="0" shapeId="0" xr:uid="{00000000-0006-0000-1800-000007000000}">
      <text>
        <r>
          <rPr>
            <b/>
            <sz val="9"/>
            <color indexed="81"/>
            <rFont val="Tahoma"/>
            <family val="2"/>
          </rPr>
          <t>Robert Larkin:</t>
        </r>
        <r>
          <rPr>
            <sz val="9"/>
            <color indexed="81"/>
            <rFont val="Tahoma"/>
            <family val="2"/>
          </rPr>
          <t xml:space="preserve">
http://www.keplerproject.org/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Robert Larkin</author>
  </authors>
  <commentList>
    <comment ref="D25" authorId="0" shapeId="0" xr:uid="{00000000-0006-0000-1900-000001000000}">
      <text>
        <r>
          <rPr>
            <b/>
            <sz val="9"/>
            <color indexed="81"/>
            <rFont val="Tahoma"/>
            <family val="2"/>
          </rPr>
          <t>Robert Larkin:</t>
        </r>
        <r>
          <rPr>
            <sz val="9"/>
            <color indexed="81"/>
            <rFont val="Tahoma"/>
            <family val="2"/>
          </rPr>
          <t xml:space="preserve">
what if: venue wants GEF = 1 but there is comething wrong with the game so LMO sets GEF = 0. ie should I have multiuser support?</t>
        </r>
      </text>
    </comment>
    <comment ref="D152" authorId="0" shapeId="0" xr:uid="{00000000-0006-0000-1900-000002000000}">
      <text>
        <r>
          <rPr>
            <b/>
            <sz val="9"/>
            <color indexed="81"/>
            <rFont val="Tahoma"/>
            <family val="2"/>
          </rPr>
          <t>Robert Larkin:</t>
        </r>
        <r>
          <rPr>
            <sz val="9"/>
            <color indexed="81"/>
            <rFont val="Tahoma"/>
            <family val="2"/>
          </rPr>
          <t xml:space="preserve">
This didn’t happen. Cannot explain how this ended up in the RH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larkinrl</author>
    <author>Robert Larkin</author>
  </authors>
  <commentList>
    <comment ref="E3" authorId="0" shapeId="0" xr:uid="{00000000-0006-0000-0400-000001000000}">
      <text>
        <r>
          <rPr>
            <b/>
            <sz val="8"/>
            <color indexed="81"/>
            <rFont val="Tahoma"/>
            <family val="2"/>
          </rPr>
          <t xml:space="preserve">Type /
Global Value in the context of the API sheet
</t>
        </r>
        <r>
          <rPr>
            <sz val="8"/>
            <color indexed="81"/>
            <rFont val="Tahoma"/>
            <family val="2"/>
          </rPr>
          <t xml:space="preserve">
</t>
        </r>
      </text>
    </comment>
    <comment ref="G47" authorId="1" shapeId="0" xr:uid="{00000000-0006-0000-0400-000002000000}">
      <text>
        <r>
          <rPr>
            <b/>
            <sz val="9"/>
            <color indexed="81"/>
            <rFont val="Tahoma"/>
            <family val="2"/>
          </rPr>
          <t>Robert Larkin:</t>
        </r>
        <r>
          <rPr>
            <sz val="9"/>
            <color indexed="81"/>
            <rFont val="Tahoma"/>
            <family val="2"/>
          </rPr>
          <t xml:space="preserve">
NB gameName is not compatible with QOLGR COGS/DR SSAN Name char(80). SSAN Names have been modded with things like SET numbers, RTP, -V and other workarounds over the years.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Robert Larkin</author>
    <author>RLLARK</author>
  </authors>
  <commentList>
    <comment ref="B3" authorId="0" shapeId="0" xr:uid="{00000000-0006-0000-0800-000001000000}">
      <text>
        <r>
          <rPr>
            <sz val="9"/>
            <color indexed="81"/>
            <rFont val="Tahoma"/>
            <family val="2"/>
          </rPr>
          <t xml:space="preserve">The QCOM SDK cpp example code limits STH message table data to a max of </t>
        </r>
        <r>
          <rPr>
            <b/>
            <sz val="9"/>
            <color indexed="81"/>
            <rFont val="Tahoma"/>
            <family val="2"/>
          </rPr>
          <t xml:space="preserve">20 </t>
        </r>
        <r>
          <rPr>
            <sz val="9"/>
            <color indexed="81"/>
            <rFont val="Tahoma"/>
            <family val="2"/>
          </rPr>
          <t xml:space="preserve">fields. No embedded tables allowed. This should not be a limit in real machines. Binary strings must be supported.
</t>
        </r>
      </text>
    </comment>
    <comment ref="C3" authorId="0" shapeId="0" xr:uid="{00000000-0006-0000-0800-000002000000}">
      <text>
        <r>
          <rPr>
            <b/>
            <sz val="9"/>
            <color indexed="81"/>
            <rFont val="Tahoma"/>
            <family val="2"/>
          </rPr>
          <t>(see below for T* abbreviation meanings)</t>
        </r>
        <r>
          <rPr>
            <sz val="9"/>
            <color indexed="81"/>
            <rFont val="Tahoma"/>
            <family val="2"/>
          </rPr>
          <t xml:space="preserve">
</t>
        </r>
      </text>
    </comment>
    <comment ref="D3" authorId="0" shapeId="0" xr:uid="{00000000-0006-0000-0800-000003000000}">
      <text>
        <r>
          <rPr>
            <b/>
            <sz val="9"/>
            <color indexed="81"/>
            <rFont val="Tahoma"/>
            <family val="2"/>
          </rPr>
          <t>(see below for C* abbreviation meanings)</t>
        </r>
        <r>
          <rPr>
            <sz val="9"/>
            <color indexed="81"/>
            <rFont val="Tahoma"/>
            <family val="2"/>
          </rPr>
          <t xml:space="preserve">
</t>
        </r>
      </text>
    </comment>
    <comment ref="A44" authorId="1" shapeId="0" xr:uid="{00000000-0006-0000-0800-000004000000}">
      <text>
        <r>
          <rPr>
            <b/>
            <sz val="8"/>
            <color indexed="81"/>
            <rFont val="Tahoma"/>
            <family val="2"/>
          </rPr>
          <t>RLLARK:</t>
        </r>
        <r>
          <rPr>
            <sz val="8"/>
            <color indexed="81"/>
            <rFont val="Tahoma"/>
            <family val="2"/>
          </rPr>
          <t xml:space="preserve">
couldn’t this be user maintained?
Prescribe a system</t>
        </r>
      </text>
    </comment>
    <comment ref="A113" authorId="0" shapeId="0" xr:uid="{00000000-0006-0000-0800-000005000000}">
      <text>
        <r>
          <rPr>
            <b/>
            <sz val="9"/>
            <color indexed="81"/>
            <rFont val="Tahoma"/>
            <family val="2"/>
          </rPr>
          <t>Robert Larkin:</t>
        </r>
        <r>
          <rPr>
            <sz val="9"/>
            <color indexed="81"/>
            <rFont val="Tahoma"/>
            <family val="2"/>
          </rPr>
          <t xml:space="preserve">
Devnote: this is the only message that shares the same same as a Clua function. Harmless, but can cause confusion.</t>
        </r>
      </text>
    </comment>
    <comment ref="B114" authorId="0" shapeId="0" xr:uid="{00000000-0006-0000-0800-000006000000}">
      <text>
        <r>
          <rPr>
            <b/>
            <sz val="9"/>
            <color indexed="81"/>
            <rFont val="Tahoma"/>
            <family val="2"/>
          </rPr>
          <t>Robert Larkin:</t>
        </r>
        <r>
          <rPr>
            <sz val="9"/>
            <color indexed="81"/>
            <rFont val="Tahoma"/>
            <family val="2"/>
          </rPr>
          <t xml:space="preserve">
Do nothing and you get the old format.
Old format: </t>
        </r>
        <r>
          <rPr>
            <b/>
            <sz val="9"/>
            <color indexed="81"/>
            <rFont val="Tahoma"/>
            <family val="2"/>
          </rPr>
          <t xml:space="preserve">functionid </t>
        </r>
        <r>
          <rPr>
            <sz val="9"/>
            <color indexed="81"/>
            <rFont val="Tahoma"/>
            <family val="2"/>
          </rPr>
          <t xml:space="preserve">will be a small string denoting a single function name; but there could be many (100's) messages of this type sent in one hit, back to back.
New format: </t>
        </r>
        <r>
          <rPr>
            <b/>
            <sz val="9"/>
            <color indexed="81"/>
            <rFont val="Tahoma"/>
            <family val="2"/>
          </rPr>
          <t xml:space="preserve">functionid </t>
        </r>
        <r>
          <rPr>
            <sz val="9"/>
            <color indexed="81"/>
            <rFont val="Tahoma"/>
            <family val="2"/>
          </rPr>
          <t xml:space="preserve">can be a fairly long string denoting multiple function names (space separated); but there will only be an single message per call of the QCOM API function.
Its up to the machine which way it wants to go here. Settable via QCOM 3 LSD module </t>
        </r>
        <r>
          <rPr>
            <b/>
            <sz val="9"/>
            <color indexed="81"/>
            <rFont val="Tahoma"/>
            <family val="2"/>
          </rPr>
          <t xml:space="preserve">machine.lua : userSerPrivMT </t>
        </r>
        <r>
          <rPr>
            <sz val="9"/>
            <color indexed="81"/>
            <rFont val="Tahoma"/>
            <family val="2"/>
          </rPr>
          <t>flag.</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Robert Larkin</author>
    <author>RLLARK</author>
  </authors>
  <commentList>
    <comment ref="D3" authorId="0" shapeId="0" xr:uid="{00000000-0006-0000-0500-000001000000}">
      <text>
        <r>
          <rPr>
            <b/>
            <sz val="9"/>
            <color indexed="81"/>
            <rFont val="Tahoma"/>
            <family val="2"/>
          </rPr>
          <t>The host machine must pass each state event and data to the following named Lua function in the QLE.</t>
        </r>
        <r>
          <rPr>
            <sz val="9"/>
            <color indexed="81"/>
            <rFont val="Tahoma"/>
            <family val="2"/>
          </rPr>
          <t xml:space="preserve">
</t>
        </r>
      </text>
    </comment>
    <comment ref="E3" authorId="0" shapeId="0" xr:uid="{00000000-0006-0000-0500-000002000000}">
      <text>
        <r>
          <rPr>
            <b/>
            <sz val="9"/>
            <color indexed="81"/>
            <rFont val="Tahoma"/>
            <family val="2"/>
          </rPr>
          <t>The host machine must ensure that "Sync" events must finish executing before the machine's main application continues.</t>
        </r>
        <r>
          <rPr>
            <sz val="9"/>
            <color indexed="81"/>
            <rFont val="Tahoma"/>
            <family val="2"/>
          </rPr>
          <t xml:space="preserve">
</t>
        </r>
      </text>
    </comment>
    <comment ref="H3" authorId="0" shapeId="0" xr:uid="{00000000-0006-0000-0500-000003000000}">
      <text>
        <r>
          <rPr>
            <sz val="9"/>
            <color indexed="81"/>
            <rFont val="Tahoma"/>
            <family val="2"/>
          </rPr>
          <t xml:space="preserve">The QLE keeps its own copy of of EGM meters.
This column denotes which meters will be updated in the QLE Lua state upon receipt of the given state event.
</t>
        </r>
      </text>
    </comment>
    <comment ref="I3" authorId="0" shapeId="0" xr:uid="{00000000-0006-0000-0500-000004000000}">
      <text>
        <r>
          <rPr>
            <sz val="9"/>
            <color indexed="81"/>
            <rFont val="Tahoma"/>
            <family val="2"/>
          </rPr>
          <t xml:space="preserve">The QCOM SDK cpp example code limits SE message table data to a max of </t>
        </r>
        <r>
          <rPr>
            <b/>
            <sz val="9"/>
            <color indexed="81"/>
            <rFont val="Tahoma"/>
            <family val="2"/>
          </rPr>
          <t xml:space="preserve">20 </t>
        </r>
        <r>
          <rPr>
            <sz val="9"/>
            <color indexed="81"/>
            <rFont val="Tahoma"/>
            <family val="2"/>
          </rPr>
          <t>fields. No embedded tables allowed. 
This should not be a limit in real machines. Binary strings must be supported. E.g. QLE_UART_RX SE
Refer to the 'Global types' sheet for more information on values of a non-Lua base type.
Related :
- QLE dispatch function arguments. The machine must push the event data onto the Lua stack before calling the applicable dispatch function.
- QCOM API qcom_luaEventData() RV.</t>
        </r>
      </text>
    </comment>
    <comment ref="J3" authorId="1" shapeId="0" xr:uid="{00000000-0006-0000-0500-000005000000}">
      <text>
        <r>
          <rPr>
            <sz val="8"/>
            <color indexed="81"/>
            <rFont val="Tahoma"/>
            <family val="2"/>
          </rPr>
          <t xml:space="preserve">QCOM v1.x:
States 0xA, 0xE are spare. 
States:
0x05 &amp; 0x06 (RCRF),  
0x07 CC,
0x08 Large win lockup,
0x0C ECT-out 
0x14 CRANE 
are all depreciated in QCOM 3
0x13 &amp; 0x14 are NZ reserved
</t>
        </r>
      </text>
    </comment>
    <comment ref="C18" authorId="0" shapeId="0" xr:uid="{00000000-0006-0000-0500-000006000000}">
      <text>
        <r>
          <rPr>
            <sz val="9"/>
            <color indexed="81"/>
            <rFont val="Tahoma"/>
            <family val="2"/>
          </rPr>
          <t>Both the host machine and the QLE LSD can log this event</t>
        </r>
      </text>
    </comment>
    <comment ref="H46" authorId="0" shapeId="0" xr:uid="{00000000-0006-0000-0500-000007000000}">
      <text>
        <r>
          <rPr>
            <b/>
            <sz val="9"/>
            <color indexed="81"/>
            <rFont val="Tahoma"/>
            <family val="2"/>
          </rPr>
          <t>LPC = Link Progressive Contribution</t>
        </r>
      </text>
    </comment>
    <comment ref="K54" authorId="0" shapeId="0" xr:uid="{00000000-0006-0000-0500-000008000000}">
      <text>
        <r>
          <rPr>
            <sz val="9"/>
            <color indexed="81"/>
            <rFont val="Tahoma"/>
            <family val="2"/>
          </rPr>
          <t>A typical scenario is when a feature starts and a player is asked to select which type of feature to play. In this case the following order of state events would occur:
PLAY_FEATURE_COMMENCED
immediately followed by:
PLAYER_INPUT_REQUIRED {“pick a box” =true, “free games” =  true}
then once player input is received the machine would log:
PLAYER_INPUT_REQUIRED {inp = “pick a box”}
…feature plays out… (additional PLAYER_INPUT_REQUIRED / PLAYER_INPUT_REQUIRED state events would be seen in the event of pick a box feature being chosen.)
Finally feature ends with
PLAY_FEATURE_COMPLETE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rllark</author>
  </authors>
  <commentList>
    <comment ref="B3" authorId="0" shapeId="0" xr:uid="{00000000-0006-0000-0A00-000001000000}">
      <text>
        <r>
          <rPr>
            <sz val="8"/>
            <color indexed="81"/>
            <rFont val="Tahoma"/>
            <family val="2"/>
          </rPr>
          <t>Benefits:
evenf if not coded into a system enables quick &amp; easy event referencing</t>
        </r>
      </text>
    </comment>
    <comment ref="D3" authorId="0" shapeId="0" xr:uid="{00000000-0006-0000-0A00-000002000000}">
      <text>
        <r>
          <rPr>
            <sz val="8"/>
            <color indexed="81"/>
            <rFont val="Tahoma"/>
            <family val="2"/>
          </rPr>
          <t>Severity levels : (legacy severity level)
panic, error (fault), alert (lockup), warning (advisory), info (advisory), debug.
severity level’ is currently not a part of the event schema, nor is it required to be added by the SC/system at this time. It may become a requirement in the future.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rllark final</author>
    <author>rllark</author>
  </authors>
  <commentList>
    <comment ref="E2" authorId="0" shapeId="0" xr:uid="{00000000-0006-0000-0C00-000001000000}">
      <text>
        <r>
          <rPr>
            <sz val="8"/>
            <color indexed="81"/>
            <rFont val="Tahoma"/>
            <family val="2"/>
          </rPr>
          <t xml:space="preserve">Quality / Relability of the meter
The more exclamation marks the higher proability an adjustment of this meter may be required during operation.
Three exclamation marks denotes a human is largely involved in the increment of the meter, meaning the reailibility of the meter is very low. Blank means NA
</t>
        </r>
      </text>
    </comment>
    <comment ref="G2" authorId="1" shapeId="0" xr:uid="{00000000-0006-0000-0C00-000002000000}">
      <text>
        <r>
          <rPr>
            <b/>
            <sz val="8"/>
            <color indexed="81"/>
            <rFont val="Tahoma"/>
            <family val="2"/>
          </rPr>
          <t xml:space="preserve">ANZ National Standards Compliant
https://publications.qld.gov.au/dataset/a-nz-gaming-machine-national-standards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Robert Larkin</author>
  </authors>
  <commentList>
    <comment ref="C2" authorId="0" shapeId="0" xr:uid="{00000000-0006-0000-0E00-000001000000}">
      <text>
        <r>
          <rPr>
            <b/>
            <sz val="9"/>
            <color indexed="81"/>
            <rFont val="Tahoma"/>
            <family val="2"/>
          </rPr>
          <t>Units</t>
        </r>
        <r>
          <rPr>
            <sz val="9"/>
            <color indexed="81"/>
            <rFont val="Tahoma"/>
            <family val="2"/>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Robert Larkin</author>
  </authors>
  <commentList>
    <comment ref="A34" authorId="0" shapeId="0" xr:uid="{00000000-0006-0000-0F00-000001000000}">
      <text>
        <r>
          <rPr>
            <b/>
            <sz val="9"/>
            <color indexed="81"/>
            <rFont val="Tahoma"/>
            <family val="2"/>
          </rPr>
          <t>Robert Larkin:</t>
        </r>
        <r>
          <rPr>
            <sz val="9"/>
            <color indexed="81"/>
            <rFont val="Tahoma"/>
            <family val="2"/>
          </rPr>
          <t xml:space="preserve">
document this</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rllark</author>
  </authors>
  <commentList>
    <comment ref="D3" authorId="0" shapeId="0" xr:uid="{00000000-0006-0000-1100-000001000000}">
      <text>
        <r>
          <rPr>
            <b/>
            <sz val="8"/>
            <color indexed="81"/>
            <rFont val="Tahoma"/>
            <family val="2"/>
          </rPr>
          <t>Denotes if the command is available to anon logins</t>
        </r>
      </text>
    </comment>
  </commentList>
</comments>
</file>

<file path=xl/sharedStrings.xml><?xml version="1.0" encoding="utf-8"?>
<sst xmlns="http://schemas.openxmlformats.org/spreadsheetml/2006/main" count="8361" uniqueCount="3970">
  <si>
    <t>depends</t>
  </si>
  <si>
    <t>As per GMNS; a "total of all coins detected as dispensed in error from hopper"</t>
  </si>
  <si>
    <t>ECT_FAILED</t>
  </si>
  <si>
    <t>ectsubsn</t>
  </si>
  <si>
    <t>Mem. Use</t>
  </si>
  <si>
    <t>CPU Use</t>
  </si>
  <si>
    <t>LuaSocket</t>
  </si>
  <si>
    <t xml:space="preserve">A socket API </t>
  </si>
  <si>
    <t>encryption</t>
  </si>
  <si>
    <t>Incremented by each win (if any) from every gamble attempt. (I.e. this meter may be incremented multiple times per play)</t>
  </si>
  <si>
    <t>Notes:</t>
  </si>
  <si>
    <r>
      <t xml:space="preserve">Anon </t>
    </r>
    <r>
      <rPr>
        <b/>
        <sz val="10"/>
        <rFont val="Arial"/>
        <family val="2"/>
      </rPr>
      <t>Privilege</t>
    </r>
  </si>
  <si>
    <t>Returns nil on error. E.g. unknown meterName</t>
  </si>
  <si>
    <r>
      <t xml:space="preserve">Returns an associative (meterID) indexed table of the respective device's </t>
    </r>
    <r>
      <rPr>
        <i/>
        <sz val="10"/>
        <rFont val="Arial"/>
        <family val="2"/>
      </rPr>
      <t xml:space="preserve">class </t>
    </r>
    <r>
      <rPr>
        <sz val="10"/>
        <rFont val="Arial"/>
        <family val="2"/>
      </rPr>
      <t>meters, else returns nil the device has never been connected to the machine.  Refer to the QCOM Meters Table for relevant meters.  The returned table only contains meters in the device's class.</t>
    </r>
  </si>
  <si>
    <t>empty</t>
  </si>
  <si>
    <t xml:space="preserve">The EGM must not allow any play to commence whose total RTP would exceed this value. </t>
  </si>
  <si>
    <t>sec</t>
  </si>
  <si>
    <t>cAudit</t>
  </si>
  <si>
    <t>lua</t>
  </si>
  <si>
    <t>camt</t>
  </si>
  <si>
    <t>Game enable/disable</t>
  </si>
  <si>
    <t>Game swaps</t>
  </si>
  <si>
    <t>If there has been any detected logic area access since the creation of the device's private key at machine commissioning then this function must return false.  Otherwise the function must return true or nil if the machine has not been commissioned.  This function is intended for high frequency use thus to implement, the machine must simply use a bit of the machine's eSeal NVRAM (or power down logic circuit state in the event the machine does not implement an eSeal).</t>
  </si>
  <si>
    <t>Much like print except the text will be highlighted in a different and contrasting colour and the machine will provide the player with an interface which allow them to navigate a cursor between hotspots and select/activate them. When activated by a player the hotspots corresponding callback function must be invoked by the machine.  If string or function = nil then the hotspot must be erased.</t>
  </si>
  <si>
    <t>evHysteresisTime</t>
  </si>
  <si>
    <t>The number argument is in units of milliseconds. Refer to the section in QCOM on Event SPAM Reduction for more information.</t>
  </si>
  <si>
    <t>PWR_OFF_PROCESSOR_DOOR_ACCESS</t>
  </si>
  <si>
    <t>PWR_OFF_CASH_DOOR_ACCESS</t>
  </si>
  <si>
    <t>PWR_OFF_MAIN_DOOR_ACCESS</t>
  </si>
  <si>
    <t>PWR_OFF_NOTE_ACCPTR_DOOR_ACCESS</t>
  </si>
  <si>
    <t xml:space="preserve">CASH_BOX_CLEARED                  </t>
  </si>
  <si>
    <t>INVALID_EGM_CONFIGURATION</t>
  </si>
  <si>
    <t>INVALID_GAME_CONFIGURATION</t>
  </si>
  <si>
    <t>Total number of games won, incremented at the end of each play if the play (including all features and gambles) results in a win. Excludes winning games whose wins were completely lost from subsequent double-up/gamble</t>
  </si>
  <si>
    <t xml:space="preserve">Refer QCOM v1.x.  This meter includes all SAP wins but excludes all LP wins </t>
  </si>
  <si>
    <t>Refer QCOM v1.x.  This meter does not include SAP wins</t>
  </si>
  <si>
    <t>This function assigns limits and parameters pertaining to client socket communications for the given QCOM User.</t>
  </si>
  <si>
    <t>This function assigns limits and parameters pertaining to UDP communications for the given QCOM User.</t>
  </si>
  <si>
    <t>This function retrieves overall statistics pertaining to UDP communications for the given QCOM user. All parameters set by the qcom_clientudpSetp() API function are also echoed back here with their current values.</t>
  </si>
  <si>
    <t>boolean, [string] | table</t>
  </si>
  <si>
    <t>%</t>
  </si>
  <si>
    <t>Commands the machine to takes a raw screenshot of all the machines displays.  Refer to the function's full description for more information.</t>
  </si>
  <si>
    <t>pname, host</t>
  </si>
  <si>
    <t>database</t>
  </si>
  <si>
    <t>http://lua-users.org/wiki/DatabaseAccess</t>
  </si>
  <si>
    <t>http://www.keplerproject.org/luasql/</t>
  </si>
  <si>
    <t>Needs wrapping</t>
  </si>
  <si>
    <t>LuaSQL is a simple interface from Lua to a DBMS</t>
  </si>
  <si>
    <t>Sets the number display format the machine must use to display currency values</t>
  </si>
  <si>
    <t>Anon User</t>
  </si>
  <si>
    <t>QLD LMO</t>
  </si>
  <si>
    <r>
      <t xml:space="preserve">Returns the set ISO 3166-1-alpha-2 code for the EGM.  The function must return </t>
    </r>
    <r>
      <rPr>
        <i/>
        <sz val="10"/>
        <rFont val="Arial"/>
        <family val="2"/>
      </rPr>
      <t xml:space="preserve">nil </t>
    </r>
    <r>
      <rPr>
        <sz val="10"/>
        <rFont val="Arial"/>
        <family val="2"/>
      </rPr>
      <t>if the value has not been setup.</t>
    </r>
  </si>
  <si>
    <t>The EGM must not allow any play to commence whose total RTP would not exceed this value</t>
  </si>
  <si>
    <t>Returns the value for the given user as set by the qcom_ectSetMax function.  If no user parameter is given, then the MAXECT value for the calling user is returned.</t>
  </si>
  <si>
    <t>NUME</t>
  </si>
  <si>
    <t>free, as is, give credit</t>
  </si>
  <si>
    <t>C</t>
  </si>
  <si>
    <t>Start here: "i" button section in QCOM 3 main document</t>
  </si>
  <si>
    <t>If the calling QCOM user's UI display is active, then this function must cause the machine to clear the UI display.</t>
  </si>
  <si>
    <t>EGM</t>
  </si>
  <si>
    <t>FAULT_CONDITION</t>
  </si>
  <si>
    <t>Default SLx</t>
  </si>
  <si>
    <t>Legacy Category</t>
  </si>
  <si>
    <t>MeterID</t>
  </si>
  <si>
    <t>quiet</t>
  </si>
  <si>
    <t>status</t>
  </si>
  <si>
    <t>ECTIN</t>
  </si>
  <si>
    <t>ECTOUT</t>
  </si>
  <si>
    <t>EGM Meters</t>
  </si>
  <si>
    <t>egm</t>
  </si>
  <si>
    <t>Abrev</t>
  </si>
  <si>
    <t>S</t>
  </si>
  <si>
    <t>T</t>
  </si>
  <si>
    <t>W</t>
  </si>
  <si>
    <t>GW</t>
  </si>
  <si>
    <t>TI</t>
  </si>
  <si>
    <t>TO</t>
  </si>
  <si>
    <t>GT</t>
  </si>
  <si>
    <t>CI</t>
  </si>
  <si>
    <t>CO</t>
  </si>
  <si>
    <t>CB</t>
  </si>
  <si>
    <t>NI</t>
  </si>
  <si>
    <t>Common lua code patterns for tables, arrays, strings, paths and directories, data, and functional programming</t>
  </si>
  <si>
    <t>Version</t>
  </si>
  <si>
    <t>Engine</t>
  </si>
  <si>
    <t>LuaEvent</t>
  </si>
  <si>
    <t>This is a binding of libevent to Lua. It will serve as a drop-in replacement for copas, and eventually support more features (async DNS, HTTP, RPC...).</t>
  </si>
  <si>
    <t>Date</t>
  </si>
  <si>
    <t>Compression</t>
  </si>
  <si>
    <t>gzio</t>
  </si>
  <si>
    <t>0x205B</t>
  </si>
  <si>
    <t>TICKET_IN_TIMEOUT</t>
  </si>
  <si>
    <t>0x205C</t>
  </si>
  <si>
    <t>TICKET_OUT_PRINT_START</t>
  </si>
  <si>
    <t>event</t>
  </si>
  <si>
    <t>An event as per the QCOM event schema as defined in the main QCOM 3 specification document</t>
  </si>
  <si>
    <t>QCOM 3 API Summary Sheet</t>
  </si>
  <si>
    <t>TIME_CHANGED</t>
  </si>
  <si>
    <t>This function turns on/off the machine's On-Screen Display (OSD) of the current time to the player as per QCOM v1 latest requirements</t>
  </si>
  <si>
    <t>GEF</t>
  </si>
  <si>
    <t>LuaSec</t>
  </si>
  <si>
    <t>MACHINE_READY</t>
  </si>
  <si>
    <t>_aall</t>
  </si>
  <si>
    <t>Command the machine to queue a hibernation.  Refer qcom_machineQueueReboot function for other requirements.</t>
  </si>
  <si>
    <t>Creates and returns an unconnected UDP object. Refer QCOM main document for more information</t>
  </si>
  <si>
    <t>LP</t>
  </si>
  <si>
    <t>y</t>
  </si>
  <si>
    <t>id</t>
  </si>
  <si>
    <t>boolean [, errstring]</t>
  </si>
  <si>
    <t>dateTime | 0 | nil, "not supported"</t>
  </si>
  <si>
    <t>RFEF</t>
  </si>
  <si>
    <t>socket</t>
  </si>
  <si>
    <t>require "name"</t>
  </si>
  <si>
    <t>luacurl</t>
  </si>
  <si>
    <t>crypto
crypto.evp
crypto.hmac</t>
  </si>
  <si>
    <t>uses meta-methods</t>
  </si>
  <si>
    <t>TIC</t>
  </si>
  <si>
    <t>Ticket In Count</t>
  </si>
  <si>
    <t>Other</t>
  </si>
  <si>
    <t>-</t>
  </si>
  <si>
    <t>BankNote Count Meters by Denomnination</t>
  </si>
  <si>
    <t>LOW_NV_RAM_BATTERY</t>
  </si>
  <si>
    <t>LOW_PF_DOOR_DET_BATT</t>
  </si>
  <si>
    <t>EEPROM_FAULT</t>
  </si>
  <si>
    <t>PLAY_COMPLETE</t>
  </si>
  <si>
    <t>0x0007</t>
  </si>
  <si>
    <t>0x0009</t>
  </si>
  <si>
    <t>0x000A</t>
  </si>
  <si>
    <t>0x000B</t>
  </si>
  <si>
    <t>0x000C</t>
  </si>
  <si>
    <t>0x000D</t>
  </si>
  <si>
    <t>0x000E</t>
  </si>
  <si>
    <t>0x0010</t>
  </si>
  <si>
    <t>0x0011</t>
  </si>
  <si>
    <t>0x0015</t>
  </si>
  <si>
    <t>0x0019</t>
  </si>
  <si>
    <t>0x001A</t>
  </si>
  <si>
    <t>0x001B</t>
  </si>
  <si>
    <t>0x0020</t>
  </si>
  <si>
    <t>0x0021</t>
  </si>
  <si>
    <t>0x0022</t>
  </si>
  <si>
    <t>0x0023</t>
  </si>
  <si>
    <t>0x0024</t>
  </si>
  <si>
    <t>0x0025</t>
  </si>
  <si>
    <t>0x0027</t>
  </si>
  <si>
    <t>0x0028</t>
  </si>
  <si>
    <t>0x0029</t>
  </si>
  <si>
    <t>0x002A</t>
  </si>
  <si>
    <t>0x002C</t>
  </si>
  <si>
    <t>0x002D</t>
  </si>
  <si>
    <t>0x002E</t>
  </si>
  <si>
    <t>0x002F</t>
  </si>
  <si>
    <t>0x0030</t>
  </si>
  <si>
    <t>0x0031</t>
  </si>
  <si>
    <t>0x0032</t>
  </si>
  <si>
    <t>0x0033</t>
  </si>
  <si>
    <t>0x0034</t>
  </si>
  <si>
    <t>0x0035</t>
  </si>
  <si>
    <t>0x1000</t>
  </si>
  <si>
    <t>0x1001</t>
  </si>
  <si>
    <t>0x1002</t>
  </si>
  <si>
    <t>0x1003</t>
  </si>
  <si>
    <t>EVENT</t>
  </si>
  <si>
    <t>upgradeable</t>
  </si>
  <si>
    <t>This function restores the original machine hard-coded function for the given QCOM API function, including all QCOM user environments and removes the overload from the persistent overload list (if present). The machine must be restarted for this to take effect.</t>
  </si>
  <si>
    <t>LuaCrypto provides a Lua frontend to the OpenSSL cryptographic library. The OpenSSL features that are currently exposed are digests (e.g. MD5, SHA-1, HMAC, and more - depends on what version of openssl the module is compiled with) and crypto-grade random number generators</t>
  </si>
  <si>
    <t>BEEP for Lua. BEEP is a "protocol kernel" useful for implementing application protocols. (This is a binding of beepcore-c into Lua 5.1, wrapped in a more user-friendly API implemented directly in Lua.).</t>
  </si>
  <si>
    <t>todo. Will have to be converted to non-blocking (if not already) to be suitable.</t>
  </si>
  <si>
    <r>
      <t xml:space="preserve">Suitability / issues
</t>
    </r>
    <r>
      <rPr>
        <i/>
        <sz val="8"/>
        <rFont val="Arial"/>
        <family val="2"/>
      </rPr>
      <t>NB all libraries will need wrapping in order to suit the jailed QCOM user environments currently proposed</t>
    </r>
  </si>
  <si>
    <t>DLL</t>
  </si>
  <si>
    <t>fast, c based DLL</t>
  </si>
  <si>
    <t>The ISO 4217:2008 currency code for the machine as a 3 character string</t>
  </si>
  <si>
    <t>countryCode</t>
  </si>
  <si>
    <t>stateProv</t>
  </si>
  <si>
    <t>meterDenom</t>
  </si>
  <si>
    <t>date</t>
  </si>
  <si>
    <t>Date and Time library for Lua 5.x</t>
  </si>
  <si>
    <t>http://luaforge.net/projects/date/</t>
  </si>
  <si>
    <t>Swirl</t>
  </si>
  <si>
    <t>If the calling QCOM user's UI display is active, then this function must cause the machine to launch a suitable UI which prompts with string caption argument and requests the player to input a number.  Once the number is entered by the player then the machine must return to the previous display UI of the given QCOM user and invoke the callback function argument with the value of the number input by the player as a function argument.</t>
  </si>
  <si>
    <t>autoplayflag</t>
  </si>
  <si>
    <t xml:space="preserve">Refer QCOM v1.6 autoplay flag </t>
  </si>
  <si>
    <t>ECT Enabled Flag.</t>
  </si>
  <si>
    <t>TEST_FAULT</t>
  </si>
  <si>
    <t>qcomVersion</t>
  </si>
  <si>
    <t>btable</t>
  </si>
  <si>
    <r>
      <t xml:space="preserve">variable </t>
    </r>
    <r>
      <rPr>
        <sz val="10"/>
        <rFont val="Arial"/>
        <family val="2"/>
      </rPr>
      <t>| table | nil</t>
    </r>
  </si>
  <si>
    <t>http://www.tecgraf.puc-rio.br/~lhf/ftp/lua/#lpack</t>
  </si>
  <si>
    <t>LuaXML</t>
  </si>
  <si>
    <t>Comms</t>
  </si>
  <si>
    <t>todo</t>
  </si>
  <si>
    <t>LuaRS232</t>
  </si>
  <si>
    <t>Refer QCOM adv and future functionality</t>
  </si>
  <si>
    <t>JSON parser/encoder for Lua Parses JSON using LPEG for speed and flexibility.</t>
  </si>
  <si>
    <t>http://www.tecgraf.puc-rio.br/~lhf/ftp/lua/</t>
  </si>
  <si>
    <t>Set to true if the peripheral is using a weight sensor.  Nil otherwise</t>
  </si>
  <si>
    <t>Values / Type</t>
  </si>
  <si>
    <t>0x07</t>
  </si>
  <si>
    <t>0x01</t>
  </si>
  <si>
    <t>0x02</t>
  </si>
  <si>
    <t>0x0F</t>
  </si>
  <si>
    <t>Extends the QCOM Command Interpreter with a function provided by the user. The functions are not persistent across machine resets and must be reinstated each reset of the machine application.</t>
  </si>
  <si>
    <t>0x205A</t>
  </si>
  <si>
    <t>0x3000</t>
  </si>
  <si>
    <t>0x3001</t>
  </si>
  <si>
    <t>0x3002</t>
  </si>
  <si>
    <t>0x3003</t>
  </si>
  <si>
    <t>0x3004</t>
  </si>
  <si>
    <t>0x3005</t>
  </si>
  <si>
    <t>0x3006</t>
  </si>
  <si>
    <t>0x3008</t>
  </si>
  <si>
    <t>0x3009</t>
  </si>
  <si>
    <t>0x3010</t>
  </si>
  <si>
    <t>0x3011</t>
  </si>
  <si>
    <t>0x3012</t>
  </si>
  <si>
    <t>0x3013</t>
  </si>
  <si>
    <t>Machine</t>
  </si>
  <si>
    <t>CC</t>
  </si>
  <si>
    <t>SYSTEM_LOCKUP_TIMEOUT</t>
  </si>
  <si>
    <t>fault</t>
  </si>
  <si>
    <t>advisory</t>
  </si>
  <si>
    <t>lockup</t>
  </si>
  <si>
    <t>SPAM Risk</t>
  </si>
  <si>
    <t>loc</t>
  </si>
  <si>
    <t>_id</t>
  </si>
  <si>
    <t>RES_CC_LOCKUP</t>
  </si>
  <si>
    <t>NEW_GAME_SELECTED</t>
  </si>
  <si>
    <t>ECT_FROM_EGM</t>
  </si>
  <si>
    <t>DLSA</t>
  </si>
  <si>
    <t>SLUR</t>
  </si>
  <si>
    <t>ECT_FROM_EGM_V2</t>
  </si>
  <si>
    <t>RES_CC_LOCKUP_V2</t>
  </si>
  <si>
    <t xml:space="preserve">TICKET_IN_REQUEST </t>
  </si>
  <si>
    <t>MECH_METERS_PWR_OFF_DOOR_ACCESS</t>
  </si>
  <si>
    <t>MECH_METERS_DOOR_OPENED</t>
  </si>
  <si>
    <t>MECH_METERS_DOOR_CLOSED</t>
  </si>
  <si>
    <t>true | nil[, string]</t>
  </si>
  <si>
    <t>Sets the amount of NV-storage space available on the EGM for a given user's scripts</t>
  </si>
  <si>
    <t>LOW_MEMORY</t>
  </si>
  <si>
    <t>BAD_POWER_DOWN</t>
  </si>
  <si>
    <t xml:space="preserve">AUX_DISP_FAILURE                  </t>
  </si>
  <si>
    <t xml:space="preserve">PRI_DISP_FAILURE                  </t>
  </si>
  <si>
    <t xml:space="preserve">TER_DISP_FAILURE                  </t>
  </si>
  <si>
    <t xml:space="preserve">LIC_KEY_FAIL                      </t>
  </si>
  <si>
    <t>ALL_FAULTS_CLEARED</t>
  </si>
  <si>
    <t>LOCKUP_CLEAR</t>
  </si>
  <si>
    <t>CANCEL_CREDIT_CANCELLED</t>
  </si>
  <si>
    <t>RESERVED_QSIM</t>
  </si>
  <si>
    <t>EGM_EVENT_QUEUE_FULL</t>
  </si>
  <si>
    <t>COMM_TIMEOUT</t>
  </si>
  <si>
    <t>Serialization and Compression tools written in pure Lua</t>
  </si>
  <si>
    <t>https://github.com/brentp/lua-projects/tree/master/stringy</t>
  </si>
  <si>
    <t>tba</t>
  </si>
  <si>
    <t>_loc</t>
  </si>
  <si>
    <t>_ntp</t>
  </si>
  <si>
    <t>ntp</t>
  </si>
  <si>
    <t>_time</t>
  </si>
  <si>
    <t>time</t>
  </si>
  <si>
    <t>_machine</t>
  </si>
  <si>
    <t>machine</t>
  </si>
  <si>
    <t>OP</t>
  </si>
  <si>
    <t>A base64 library for Lua.</t>
  </si>
  <si>
    <t>lbase64</t>
  </si>
  <si>
    <t>Security</t>
  </si>
  <si>
    <t>PenLight</t>
  </si>
  <si>
    <t>ect</t>
  </si>
  <si>
    <t>cancelCredit</t>
  </si>
  <si>
    <t>sl</t>
  </si>
  <si>
    <t>_play</t>
  </si>
  <si>
    <t>play</t>
  </si>
  <si>
    <t>pid</t>
  </si>
  <si>
    <t>http://bitop.luajit.org/</t>
  </si>
  <si>
    <t>As per Lua</t>
  </si>
  <si>
    <t>ECT_TO_CM</t>
  </si>
  <si>
    <t>ECT_FROM_CM</t>
  </si>
  <si>
    <t>COIN_TOKEN_IN</t>
  </si>
  <si>
    <t>0x2000</t>
  </si>
  <si>
    <t>0x2001</t>
  </si>
  <si>
    <t>0x2002</t>
  </si>
  <si>
    <t>0x2003</t>
  </si>
  <si>
    <t>0x2006</t>
  </si>
  <si>
    <t>0x2007</t>
  </si>
  <si>
    <t>0x2008</t>
  </si>
  <si>
    <t>0x2009</t>
  </si>
  <si>
    <t>0x200A</t>
  </si>
  <si>
    <t>USER_SCRIPT_BY_PROXY</t>
  </si>
  <si>
    <t>0x200B</t>
  </si>
  <si>
    <t>0x200C</t>
  </si>
  <si>
    <t>0x2010</t>
  </si>
  <si>
    <t>0x2011</t>
  </si>
  <si>
    <t>0x2012</t>
  </si>
  <si>
    <t>0x2013</t>
  </si>
  <si>
    <t>0x2014</t>
  </si>
  <si>
    <t>0x2015</t>
  </si>
  <si>
    <t>warning</t>
  </si>
  <si>
    <t>info</t>
  </si>
  <si>
    <t>Severity  Level</t>
  </si>
  <si>
    <t>alert</t>
  </si>
  <si>
    <t>MAXECT</t>
  </si>
  <si>
    <t>"a"</t>
  </si>
  <si>
    <t>"t"</t>
  </si>
  <si>
    <t>"f"</t>
  </si>
  <si>
    <t>Button / keyswitch press / activity</t>
  </si>
  <si>
    <t>Clarify touchscreen (used for powersave exit)</t>
  </si>
  <si>
    <t>Games Won</t>
  </si>
  <si>
    <t>Banknote Count</t>
  </si>
  <si>
    <t>Banknote Rejects</t>
  </si>
  <si>
    <t>Wins</t>
  </si>
  <si>
    <t>This function is used to query the status of the peripheral inferred by the function name.  Specific items can be queried via the optional string argument; otherwise if no argument is given, a table of all status and their current value is returned for the given peripheral.  Refer to the peripheral status sheet for applicable key / values that may be queried/returned for this function.</t>
  </si>
  <si>
    <t>Love.serial</t>
  </si>
  <si>
    <t>https://www.love2d.org/wiki/Serial</t>
  </si>
  <si>
    <t>https://www.love2d.org/wiki/Tserial</t>
  </si>
  <si>
    <t>Love.Tserial</t>
  </si>
  <si>
    <t>Pure Lua serialization tool</t>
  </si>
  <si>
    <t>https://github.com/Whitewater/Serial/blob/master/compress.lua</t>
  </si>
  <si>
    <t>Compression alg written in pure Lua</t>
  </si>
  <si>
    <t>libcompress</t>
  </si>
  <si>
    <t>udp</t>
  </si>
  <si>
    <t>boolean [,string]</t>
  </si>
  <si>
    <t>"enabled" is with respect to the peripheral's main function, e.g. accepting credit.  NB for a peripheral to accept credit the machine's allowcredtin flag must enable be set to true.</t>
  </si>
  <si>
    <t>Units</t>
  </si>
  <si>
    <t>QCOM Engine Global Variables, Common Parameters, API Arguments and Return Values</t>
  </si>
  <si>
    <t>BANKNOTE_ACCEPTED</t>
  </si>
  <si>
    <t>gvn, var</t>
  </si>
  <si>
    <t>den</t>
  </si>
  <si>
    <t>---</t>
  </si>
  <si>
    <t>yesno</t>
  </si>
  <si>
    <t>gvn, var, plvl,jpamt</t>
  </si>
  <si>
    <t>A quick way of obtaining the amount of turnover meter for the given game.  The return value must equal the turnover property for the given game.  Must return nil if the game is not a progressive</t>
  </si>
  <si>
    <t>Thrown once upon initial entry (no matter how many SLs are queued)</t>
  </si>
  <si>
    <t>Thrown once upon final exit of a given batch of SLs.</t>
  </si>
  <si>
    <t>SYSTEM_LOCKUP</t>
  </si>
  <si>
    <t xml:space="preserve">The maximum allowable bet a player may stake on a single play on any game in the machine.  Units are currency. </t>
  </si>
  <si>
    <t>Lua
Base
Type</t>
  </si>
  <si>
    <t>This function appends a new menu item to the machine's "i" button menu with the title denoted by the first string argument.  Refer to the function's full description for more information</t>
  </si>
  <si>
    <t>x,y,string</t>
  </si>
  <si>
    <t>Prints a message on the QCOM user's "i" button launched information display at the given x,y co-ordinates.  Where 1,1 is the top left corner.  Overwrites existing.</t>
  </si>
  <si>
    <t>x,y,string, function</t>
  </si>
  <si>
    <t>pv</t>
  </si>
  <si>
    <t>userMeter</t>
  </si>
  <si>
    <t>_egm</t>
  </si>
  <si>
    <t>_game</t>
  </si>
  <si>
    <t>lp</t>
  </si>
  <si>
    <t>_events</t>
  </si>
  <si>
    <t>events</t>
  </si>
  <si>
    <t>_ect</t>
  </si>
  <si>
    <t>tp</t>
  </si>
  <si>
    <t>TOC</t>
  </si>
  <si>
    <t>Ticket Out Count</t>
  </si>
  <si>
    <t>Refer QCOM v1.x</t>
  </si>
  <si>
    <t>QCOM User Created</t>
  </si>
  <si>
    <t>Cashless In</t>
  </si>
  <si>
    <t>Cashless Out</t>
  </si>
  <si>
    <t>Extra Coin Out</t>
  </si>
  <si>
    <t>Y</t>
  </si>
  <si>
    <t>STR</t>
  </si>
  <si>
    <t>TURN</t>
  </si>
  <si>
    <t>WIN</t>
  </si>
  <si>
    <t>LPWIN</t>
  </si>
  <si>
    <t>GWIN</t>
  </si>
  <si>
    <t>game</t>
  </si>
  <si>
    <t>SHUTDOWN_PENDING</t>
  </si>
  <si>
    <t>CA_DISCONNECTED</t>
  </si>
  <si>
    <t>CA_CONNECTED</t>
  </si>
  <si>
    <t>CA_FAULT</t>
  </si>
  <si>
    <t>CA_EXCESS_COIN_REJECTED</t>
  </si>
  <si>
    <t>CA_YO_YO</t>
  </si>
  <si>
    <t>CA_DIVERTER_FAULT</t>
  </si>
  <si>
    <t>Denotes a QCOM state event ID</t>
  </si>
  <si>
    <t>Refer Meters sheet/table</t>
  </si>
  <si>
    <t>Comes standard with Lua distros</t>
  </si>
  <si>
    <t>Risk Assessment Tests Perf.</t>
  </si>
  <si>
    <t>www</t>
  </si>
  <si>
    <t>Binary Struct Access</t>
  </si>
  <si>
    <t>Link Progressive Wins</t>
  </si>
  <si>
    <t>Permission for this function is rarely granted.  Permitted callers can destroy any meter created by any user</t>
  </si>
  <si>
    <t>Notes</t>
  </si>
  <si>
    <t>Label</t>
  </si>
  <si>
    <t>Defintion</t>
  </si>
  <si>
    <t>RCRF Turnover</t>
  </si>
  <si>
    <t>RCRF Wins</t>
  </si>
  <si>
    <t>SAP Wins</t>
  </si>
  <si>
    <t>&lt;den&gt; Banknotes In</t>
  </si>
  <si>
    <t>Only suitable if the QCOM Lua engine is thread per user based.</t>
  </si>
  <si>
    <t>http://luacurl.luaforge.net/</t>
  </si>
  <si>
    <t>Lpeg</t>
  </si>
  <si>
    <t>Pattern-Matching Library</t>
  </si>
  <si>
    <t>http://www.inf.puc-rio.br/~roberto/lpeg/lpeg.html</t>
  </si>
  <si>
    <t>Refer QCOM 3 Content Auditing</t>
  </si>
  <si>
    <t>USER_CREATED</t>
  </si>
  <si>
    <t>USER_DELETED</t>
  </si>
  <si>
    <t>USER_LOGON</t>
  </si>
  <si>
    <t>USER_LOGOFF</t>
  </si>
  <si>
    <t>PRTP</t>
  </si>
  <si>
    <t>number | nil</t>
  </si>
  <si>
    <t>Description</t>
  </si>
  <si>
    <t>A gaming machine must return the string "egm".  More types are tba.</t>
  </si>
  <si>
    <t>bignum support</t>
  </si>
  <si>
    <t>bna</t>
  </si>
  <si>
    <t>Before calling any function in a peripheral class of functions, the user should first ensure that the machine actually supports the class first via the QCOM API function qcom_peripheralSupported().  Failing to do so may result in a Lua runtime error e.g. "attempt to call global 'qcom_classnameXXX' (a nil value)".</t>
  </si>
  <si>
    <t>ticket</t>
  </si>
  <si>
    <t>license</t>
  </si>
  <si>
    <t>Total</t>
  </si>
  <si>
    <t>LuaCopas</t>
  </si>
  <si>
    <t>Google Protocol Buffers</t>
  </si>
  <si>
    <t>The machine has exited the machine reserve feature</t>
  </si>
  <si>
    <t>Cents Out</t>
  </si>
  <si>
    <t>Cents In</t>
  </si>
  <si>
    <t>Includes Coins/Tokens, Banknotes and Cashless In.Excludes Cash Ticket In.</t>
  </si>
  <si>
    <t>SYSTEM_LOCKUP_ENTRY</t>
  </si>
  <si>
    <t>SYSTEM_LOCKUP_EXIT</t>
  </si>
  <si>
    <t>AUDIT_MODE_ENTRY</t>
  </si>
  <si>
    <t>AUDIT_MODE_EXIT</t>
  </si>
  <si>
    <t>SERVICE_MODE_ENTRY</t>
  </si>
  <si>
    <t>SERVICE_MODE_EXIT</t>
  </si>
  <si>
    <t>Blocking functions. Will need wrapper and feasiblity tests</t>
  </si>
  <si>
    <t>Cancel Credit</t>
  </si>
  <si>
    <t>ECT from Credit Meter</t>
  </si>
  <si>
    <t>ECT to Credit Meter</t>
  </si>
  <si>
    <r>
      <t xml:space="preserve">Event Display Descriptor 
</t>
    </r>
    <r>
      <rPr>
        <sz val="10"/>
        <rFont val="Arial"/>
        <family val="2"/>
      </rPr>
      <t>(implied prefix must be "EGM ")</t>
    </r>
  </si>
  <si>
    <t>string | number</t>
  </si>
  <si>
    <t>Some items in this list still require a feasibility study</t>
  </si>
  <si>
    <t>A library for packing and unpacking binary data to and from Lua strings</t>
  </si>
  <si>
    <t>http://lua-users.org/wiki/JsonModules</t>
  </si>
  <si>
    <t>Pure Lua</t>
  </si>
  <si>
    <t>https://github.com/harningt/luajson</t>
  </si>
  <si>
    <t>http://lua-users.org/wiki/JsonModules
has a good comparisation of features and test cases. (LuaJSON that comes with Lua for win is not in the list)</t>
  </si>
  <si>
    <t>NIC</t>
  </si>
  <si>
    <t>NREJ</t>
  </si>
  <si>
    <t>QCOM v1.x Equiv</t>
  </si>
  <si>
    <t>hopper</t>
  </si>
  <si>
    <t>coin</t>
  </si>
  <si>
    <t>Turnover</t>
  </si>
  <si>
    <t>Games Played</t>
  </si>
  <si>
    <t>Total Wins</t>
  </si>
  <si>
    <t>Cancel Credits</t>
  </si>
  <si>
    <t>Cash Box</t>
  </si>
  <si>
    <t>Banknotes In</t>
  </si>
  <si>
    <t>hexstring</t>
  </si>
  <si>
    <t>string, function</t>
  </si>
  <si>
    <t>IDLEMODE_INFO_ENTRY</t>
  </si>
  <si>
    <t>IDLEMODE_INFO_EXIT</t>
  </si>
  <si>
    <t>0x10</t>
  </si>
  <si>
    <t>0x11</t>
  </si>
  <si>
    <t>0x12</t>
  </si>
  <si>
    <t>0x13</t>
  </si>
  <si>
    <t>0x14</t>
  </si>
  <si>
    <t>0x15</t>
  </si>
  <si>
    <t>0x16</t>
  </si>
  <si>
    <t>0x17</t>
  </si>
  <si>
    <t>0x1B</t>
  </si>
  <si>
    <t>0x1C</t>
  </si>
  <si>
    <t>0x18</t>
  </si>
  <si>
    <t>0x19</t>
  </si>
  <si>
    <t>Coins Cleared</t>
  </si>
  <si>
    <t>0x1D</t>
  </si>
  <si>
    <t>Notes Cleared</t>
  </si>
  <si>
    <t>0x1E</t>
  </si>
  <si>
    <t>Nat Std</t>
  </si>
  <si>
    <t>Gamble Turnover</t>
  </si>
  <si>
    <t>Gamble Win</t>
  </si>
  <si>
    <t>Ticket In</t>
  </si>
  <si>
    <t>Ticket Out</t>
  </si>
  <si>
    <t>Coins In</t>
  </si>
  <si>
    <t>Refill</t>
  </si>
  <si>
    <t>Coins Out</t>
  </si>
  <si>
    <t>Pattern matching functions can be potentially CPU intensive. But possibly ok if required by another lib (e.g. json)</t>
  </si>
  <si>
    <t>currencyCode</t>
  </si>
  <si>
    <t>_hopper</t>
  </si>
  <si>
    <t>0x0004</t>
  </si>
  <si>
    <t>0x0005</t>
  </si>
  <si>
    <t>0x0006</t>
  </si>
  <si>
    <t>This is now a state event</t>
  </si>
  <si>
    <t>authno</t>
  </si>
  <si>
    <t>function</t>
  </si>
  <si>
    <t>Thrown upon LP award lockup exit.</t>
  </si>
  <si>
    <t>A count of total games played, not including free spins or free games</t>
  </si>
  <si>
    <t>Excludes cash ticket out. Note the GMNS Cancel Credit meter includes Cash Ticket out</t>
  </si>
  <si>
    <t>Incremented by the amount bet from every gamble attempt. (I.e. this meter may be incremented multiple times per play)</t>
  </si>
  <si>
    <t>GAMBLE_EXIT</t>
  </si>
  <si>
    <t>PLAY_FEATURE_COMMENCED</t>
  </si>
  <si>
    <t>dateTime</t>
  </si>
  <si>
    <t>HOPPER_JAMMED_OR_EMPTY</t>
  </si>
  <si>
    <t>weightsensor</t>
  </si>
  <si>
    <t>This isnt actually a library that needs to be included in the QCOM 3 Lua engine; it is just a matter of someone writing a compiler for it that generates lua protocol buffer code</t>
  </si>
  <si>
    <t>The Lua gzip file I/O module emulates the standard I/O module, but operates on compressed gzip format files.</t>
  </si>
  <si>
    <t>Out</t>
  </si>
  <si>
    <t>A compression library is desirable but not one that is file io based</t>
  </si>
  <si>
    <t>Interface to Internet browsing capabilities based on the cURL library.</t>
  </si>
  <si>
    <t>SOAP Interface</t>
  </si>
  <si>
    <t>String manip</t>
  </si>
  <si>
    <t>Lua string utility library</t>
  </si>
  <si>
    <t>Type
lua/c</t>
  </si>
  <si>
    <t>Lic</t>
  </si>
  <si>
    <t>Logging features in Lua, based on log4j.</t>
  </si>
  <si>
    <t>Lrandom</t>
  </si>
  <si>
    <t>A library for generating random numbers based on the the “Mersenne Twister” (MT19937) RNG algorithm</t>
  </si>
  <si>
    <t>http://luaforge.net/projects/swirl/</t>
  </si>
  <si>
    <t>Looks ok, but will get wrapped into the QCOM API the longer term with a load balanced version of MT algorithm.  The default is 53 bit random numbers on the interval [0,1)</t>
  </si>
  <si>
    <t>out</t>
  </si>
  <si>
    <t>MECH_METERS_FAULT</t>
  </si>
  <si>
    <t>LuaSQL</t>
  </si>
  <si>
    <t>More database possibilites</t>
  </si>
  <si>
    <t>https://github.com/nrk/redis-lua</t>
  </si>
  <si>
    <t>A Lua client library for the redis key value storage system.</t>
  </si>
  <si>
    <t>redis-lua</t>
  </si>
  <si>
    <t>Machine Seal Confirmed</t>
  </si>
  <si>
    <t>panic</t>
  </si>
  <si>
    <t>Sets an auto-power up time in the machine.  As not all machines will support this capability, support for this feature is not mandatory.</t>
  </si>
  <si>
    <t xml:space="preserve">This function removes the calling user from the machine hosted ECT EOI list.  </t>
  </si>
  <si>
    <t>REFILL</t>
  </si>
  <si>
    <t>GWON</t>
  </si>
  <si>
    <t>Convert to/from c structs</t>
  </si>
  <si>
    <t>Link</t>
  </si>
  <si>
    <t>NB The library is two levels deep.  May be easier (re gbl env protection) to wrap it up into the QCOM API.  The latest version has more features then the version bundled with Lua for windows</t>
  </si>
  <si>
    <t>Functions for manipulating binary data. Vstruct is a pure lua module</t>
  </si>
  <si>
    <t>TPRTP</t>
  </si>
  <si>
    <t>anString</t>
  </si>
  <si>
    <t>Parent Type</t>
  </si>
  <si>
    <t>T / G</t>
  </si>
  <si>
    <t>G</t>
  </si>
  <si>
    <t>BONUS_DEVICE_FAULT</t>
  </si>
  <si>
    <t>PLAYER_INPUT_REQUIRED</t>
  </si>
  <si>
    <t>IDLEMODE_ENTRY</t>
  </si>
  <si>
    <t>IDLEMODE_EXIT</t>
  </si>
  <si>
    <t>PLAY_COMMENCED</t>
  </si>
  <si>
    <t>LP_AWARD_LOCKUP_ENTRY</t>
  </si>
  <si>
    <t>LP_AWARD_LOCKUP_EXIT</t>
  </si>
  <si>
    <t>TICKET_PRINTER_GENERAL_FAULT</t>
  </si>
  <si>
    <t>TICKET_PRINTER_PAPER_OUT</t>
  </si>
  <si>
    <t>TICKET_PRINTER_PAPER_JAM</t>
  </si>
  <si>
    <t>TICKET_PRINTER_FAIL_PRINT</t>
  </si>
  <si>
    <t>TICKET_PRINTER_INK_LOW</t>
  </si>
  <si>
    <t>TICKET_IN_ESCROW</t>
  </si>
  <si>
    <t>TICKET_PRINTER_PAPER_LOW</t>
  </si>
  <si>
    <t>TICKET_IN_ABORTED</t>
  </si>
  <si>
    <t>string | nil</t>
  </si>
  <si>
    <t>qma</t>
  </si>
  <si>
    <t>$</t>
  </si>
  <si>
    <t>PLAY_DISABLED</t>
  </si>
  <si>
    <t>PLAY_ENABLED</t>
  </si>
  <si>
    <t>Likely to be served by the QCOM API</t>
  </si>
  <si>
    <t>Must be less than event buffer size (currently 255)</t>
  </si>
  <si>
    <t>MAXNPWIN (re QCOM v1.x) - game to report only. Not to be made a control parameter</t>
  </si>
  <si>
    <t>MAXPWIN (re QCOM v1.x) - game to report only. Not to be made a control parameter</t>
  </si>
  <si>
    <t>GAMBLE</t>
  </si>
  <si>
    <t>TICKET_IN</t>
  </si>
  <si>
    <t>TCP library is blocking although it can be put into a non-blocking mode, QCOM users wont be trusted to do this. I.e. Needs wrapping into a non-blocking API.  Also there are some no-go functions like socket.sleep() that need to be blocked from access.  the mime functions are potentiall ok and useful</t>
  </si>
  <si>
    <t>https://github.com/brunoos/luasec/wiki</t>
  </si>
  <si>
    <t>Returns the machine's www service x509 self signed certificate (must exclude private key).  Return value is nil on error or if the Certificate does not yet exist.  Format is PEM</t>
  </si>
  <si>
    <t>0x204A</t>
  </si>
  <si>
    <t>0x204B</t>
  </si>
  <si>
    <t>0x204C</t>
  </si>
  <si>
    <t>0x204D</t>
  </si>
  <si>
    <t>0x204E</t>
  </si>
  <si>
    <t>0x2050</t>
  </si>
  <si>
    <t>0x2051</t>
  </si>
  <si>
    <t>0x2052</t>
  </si>
  <si>
    <t>0x2053</t>
  </si>
  <si>
    <t>0x2054</t>
  </si>
  <si>
    <t>0x2055</t>
  </si>
  <si>
    <t>0x2056</t>
  </si>
  <si>
    <t>0x2057</t>
  </si>
  <si>
    <t>0x2058</t>
  </si>
  <si>
    <t>0x2059</t>
  </si>
  <si>
    <t>clockosd</t>
  </si>
  <si>
    <t>USER_EVENT</t>
  </si>
  <si>
    <t>Addition is the only operation.  Only the user which created the meter can increment it.</t>
  </si>
  <si>
    <t>Sets the number display format the machine must use to display number values.  Needs default</t>
  </si>
  <si>
    <t>Returns the total number of games that can be enabled for selection for play at any one time on the machine by the player.  Multi-game machines may have more games resident than can actually be enabled for play at any one time.  The value returned denotes the game limit imposed by the machine's game select screen. This value must not change unless the EGM application is restarted.  (NUME in QCOM v1.x)</t>
  </si>
  <si>
    <t>ntpEnbFlag</t>
  </si>
  <si>
    <t>debugmode</t>
  </si>
  <si>
    <t>N</t>
  </si>
  <si>
    <t>transactionID</t>
  </si>
  <si>
    <t>reason</t>
  </si>
  <si>
    <t>LuaSec is a binding for OpenSSL library to provide TLS/SSL communication</t>
  </si>
  <si>
    <t>egmcrdenom</t>
  </si>
  <si>
    <t xml:space="preserve">    </t>
  </si>
  <si>
    <t>Refer QCOM v1.x GSR - Audit mode flag</t>
  </si>
  <si>
    <t>Refer QCOM v1.x GSR - Test mode flag</t>
  </si>
  <si>
    <t>QCOM 3 Table of Machine Event Categories</t>
  </si>
  <si>
    <t>cash</t>
  </si>
  <si>
    <t>coinv</t>
  </si>
  <si>
    <t>security</t>
  </si>
  <si>
    <t>display</t>
  </si>
  <si>
    <t>notev</t>
  </si>
  <si>
    <t>PROCESSOR_OVER_TEMP</t>
  </si>
  <si>
    <t>COOLING_FAN_FAILURE</t>
  </si>
  <si>
    <t>CALL_SERVICE_TECHNICIAN</t>
  </si>
  <si>
    <t>AUX_DOOR_OPENED</t>
  </si>
  <si>
    <t>AUX_DOOR_CLOSED</t>
  </si>
  <si>
    <t xml:space="preserve">RECOVERABLE_RAM_CORRUPTION        </t>
  </si>
  <si>
    <t xml:space="preserve">DENOM_CHANGED                     </t>
  </si>
  <si>
    <t xml:space="preserve">INVALID_DENOMINATION              </t>
  </si>
  <si>
    <t xml:space="preserve">HOPPER_CALIBRATED                 </t>
  </si>
  <si>
    <t xml:space="preserve">NP_TOP_PRIZE_HIT                  </t>
  </si>
  <si>
    <t xml:space="preserve">INVALID_TICKET_ACK                </t>
  </si>
  <si>
    <t xml:space="preserve">PERIOD_METERS_RESET               </t>
  </si>
  <si>
    <t xml:space="preserve">ICON_DISP_ENABLED                 </t>
  </si>
  <si>
    <t xml:space="preserve">LIC_KEY_DETECTED                  </t>
  </si>
  <si>
    <t xml:space="preserve">NON_PROD_LIC_KEY_DETECTED         </t>
  </si>
  <si>
    <t>EGM_TEMP_EVENT_QUEUE_FULL</t>
  </si>
  <si>
    <t>EGM_RAM_CLEARED</t>
  </si>
  <si>
    <t>amount</t>
  </si>
  <si>
    <t>Category</t>
  </si>
  <si>
    <t>Incept</t>
  </si>
  <si>
    <t>number</t>
  </si>
  <si>
    <t>string</t>
  </si>
  <si>
    <t>boolean</t>
  </si>
  <si>
    <t>Co-routine disptacher</t>
  </si>
  <si>
    <t>msecs</t>
  </si>
  <si>
    <t>http://www.keplerproject.org/lualogging/manual.html</t>
  </si>
  <si>
    <t>Serialisation</t>
  </si>
  <si>
    <t>string, function, boolean</t>
  </si>
  <si>
    <t xml:space="preserve">This function overloads an existing function in the QCOM API with the one provided. </t>
  </si>
  <si>
    <t>boolean [, string]</t>
  </si>
  <si>
    <t>0x2016</t>
  </si>
  <si>
    <t>0x2017</t>
  </si>
  <si>
    <t>superceeded</t>
  </si>
  <si>
    <t>Returns the EGM's Ethernet address of the interface applicable to QCOM in the IEEE 802 format of xx:xx:xx:xx:xx:xx (where each xx is a 2 character hex number - zero padded, colon separated)</t>
  </si>
  <si>
    <t>egmMaxRTPdev</t>
  </si>
  <si>
    <t>health</t>
  </si>
  <si>
    <t>_user</t>
  </si>
  <si>
    <t>user</t>
  </si>
  <si>
    <t>_rc</t>
  </si>
  <si>
    <t>rc</t>
  </si>
  <si>
    <t>ca</t>
  </si>
  <si>
    <t>Lua bitstring parsing and creation library based on Erlang bit syntax. Bitstring is useful for network protocol programming and for manipulation of bit based file formats. It provides conversion of strings to binary and hexadecimal formats</t>
  </si>
  <si>
    <t>luabitstring</t>
  </si>
  <si>
    <t>BSD</t>
  </si>
  <si>
    <t>high</t>
  </si>
  <si>
    <t>door</t>
  </si>
  <si>
    <t>CREDIT_INPUT_ENABLED</t>
  </si>
  <si>
    <t>CREDIT_INPUT_DISABLED</t>
  </si>
  <si>
    <t>See QCOM API function qcom_egmCreditInputDisable()</t>
  </si>
  <si>
    <t>full</t>
  </si>
  <si>
    <t>MACHINE_TIME_CHANGED</t>
  </si>
  <si>
    <t>http://w3.impa.br/~diego/software/luasocket/introduction.html</t>
  </si>
  <si>
    <t>This function queues up a restart of the machine at the application level only.  I.e. this command does not reboot the machine/OS.  Refer qcom_machineQueueReboot function for other requirements.</t>
  </si>
  <si>
    <t>Yes</t>
  </si>
  <si>
    <t>Player Information Display</t>
  </si>
  <si>
    <t>QCOM 3 Table of Machine Events</t>
  </si>
  <si>
    <t>QCOM 3 State Events</t>
  </si>
  <si>
    <t>QCOM 3 Lua Engine - Library Status</t>
  </si>
  <si>
    <t>QCOM 3 Event Code (tba)</t>
  </si>
  <si>
    <t>Refer main document: section "Events"-&gt;"Event Retention"</t>
  </si>
  <si>
    <t>Library
Name /
ID string</t>
  </si>
  <si>
    <t>EventID (string)</t>
  </si>
  <si>
    <t xml:space="preserve">HOPPER_LEVEL_MISMATCH             </t>
  </si>
  <si>
    <t>HOPPER_EMPTY</t>
  </si>
  <si>
    <t>HOPPER_JAMMED</t>
  </si>
  <si>
    <t>HOPPER_RUNAWAY</t>
  </si>
  <si>
    <t>HOPPER_DISCONNECTED</t>
  </si>
  <si>
    <t>HOPPER_CONNECTED</t>
  </si>
  <si>
    <t>HOPPER_REFILL_RECORDED</t>
  </si>
  <si>
    <t>MECH_METERS_DISC</t>
  </si>
  <si>
    <t>PROGR_CONTR_FAULT</t>
  </si>
  <si>
    <t>IO_CONTROLLER_FAULT</t>
  </si>
  <si>
    <t>TOUCH_SCREEN_FAULT</t>
  </si>
  <si>
    <t>MAN_SPEC_FAULT_EXT</t>
  </si>
  <si>
    <t>STEPPER_REEL_FAULT</t>
  </si>
  <si>
    <t>dostring</t>
  </si>
  <si>
    <t>docmd</t>
  </si>
  <si>
    <t>Args</t>
  </si>
  <si>
    <t>help</t>
  </si>
  <si>
    <t>network</t>
  </si>
  <si>
    <t>COLLECT_WITH_CREDIT</t>
  </si>
  <si>
    <t>Refer QCOM v1.6 autoplay flag. Returns the currently set value</t>
  </si>
  <si>
    <t>Functions pertaining to the machine's QCOM web service (currently a concept proposal only)</t>
  </si>
  <si>
    <t>amt</t>
  </si>
  <si>
    <t>The purpose of remote control category functions is primarily to assist in the automation of machine testing (although some functions could potentially be used on a day to day basis in production machines e.g. reset functions).</t>
  </si>
  <si>
    <t>Game/Variation Meters (Meters per game variation)</t>
  </si>
  <si>
    <t>QCOM 3 Meter Defintions</t>
  </si>
  <si>
    <t>QCOM 3 Meters</t>
  </si>
  <si>
    <t>Timing (when incremented)</t>
  </si>
  <si>
    <t>Refer QCOM v1 or EGM NS as applicable</t>
  </si>
  <si>
    <t>"</t>
  </si>
  <si>
    <t>The machine has entered game rules display / help pages</t>
  </si>
  <si>
    <t>gameuid</t>
  </si>
  <si>
    <t xml:space="preserve">string </t>
  </si>
  <si>
    <t>x</t>
  </si>
  <si>
    <t>s</t>
  </si>
  <si>
    <t>denom hs.  Refer egmcrdenom</t>
  </si>
  <si>
    <t>sEventID</t>
  </si>
  <si>
    <t>Diverter position.  If true, this denotes the diverter is currently directing coins to the machine's cashbox; otherwise (if false) it is diverted to the hopper</t>
  </si>
  <si>
    <t>opt</t>
  </si>
  <si>
    <t xml:space="preserve">ecteoilist </t>
  </si>
  <si>
    <t xml:space="preserve">QC_EXT_INVALID_PROGR_CONFIGURATION      </t>
  </si>
  <si>
    <t>0x2025</t>
  </si>
  <si>
    <t>0x2026</t>
  </si>
  <si>
    <t>0x2027</t>
  </si>
  <si>
    <t>0x2028</t>
  </si>
  <si>
    <t>0x2029</t>
  </si>
  <si>
    <t>0x202A</t>
  </si>
  <si>
    <t>0x2030</t>
  </si>
  <si>
    <t>0x2031</t>
  </si>
  <si>
    <t>0x2032</t>
  </si>
  <si>
    <t>0x2033</t>
  </si>
  <si>
    <t>0x2034</t>
  </si>
  <si>
    <t>0x2035</t>
  </si>
  <si>
    <t>0x2036</t>
  </si>
  <si>
    <t>0x2037</t>
  </si>
  <si>
    <t>0x2040</t>
  </si>
  <si>
    <t>0x2042</t>
  </si>
  <si>
    <t>0x2043</t>
  </si>
  <si>
    <t>Key (string)</t>
  </si>
  <si>
    <t>pluid</t>
  </si>
  <si>
    <t>LuaCURL</t>
  </si>
  <si>
    <t>LuaSOAP</t>
  </si>
  <si>
    <t>lunary</t>
  </si>
  <si>
    <t>lpack</t>
  </si>
  <si>
    <t>stringy</t>
  </si>
  <si>
    <t>struct</t>
  </si>
  <si>
    <t>ser, mid</t>
  </si>
  <si>
    <t>gvn,var, plvl, amt</t>
  </si>
  <si>
    <t>cc</t>
  </si>
  <si>
    <t>LP_AWARD</t>
  </si>
  <si>
    <t xml:space="preserve">SAP_AWARD    </t>
  </si>
  <si>
    <t>LARGE_WIN</t>
  </si>
  <si>
    <t>CANCEL_CREDIT</t>
  </si>
  <si>
    <t>VAR_ENABLED</t>
  </si>
  <si>
    <t>TICKET_PRINTED</t>
  </si>
  <si>
    <t>HOPPER_PAYOUT</t>
  </si>
  <si>
    <t>true | nil</t>
  </si>
  <si>
    <t xml:space="preserve">A count of total tickets stacked into the bna stacker.  </t>
  </si>
  <si>
    <t>If true it denotes the machine is controlling the diverter based on the state of the machine's hopper full probe.  Otherwise the diverter is being forced to the cashbox</t>
  </si>
  <si>
    <t>Returns the currently set value for egmMaxRTPdev</t>
  </si>
  <si>
    <t>0x2020</t>
  </si>
  <si>
    <t>0x2021</t>
  </si>
  <si>
    <t>0x2022</t>
  </si>
  <si>
    <t>0x2023</t>
  </si>
  <si>
    <t>0x2024</t>
  </si>
  <si>
    <t>na</t>
  </si>
  <si>
    <t>connected</t>
  </si>
  <si>
    <t>enabled</t>
  </si>
  <si>
    <t>lastseen</t>
  </si>
  <si>
    <t>defaultrefill</t>
  </si>
  <si>
    <t>level</t>
  </si>
  <si>
    <t>diverterauto</t>
  </si>
  <si>
    <t>MD5 offers basic cryptographic facilities for Lua 5.1: a hash (digest) function, a pair crypt/decrypt based on MD5 and CFB, and a pair crypt/decrypt based on DES with 56-bit keys</t>
  </si>
  <si>
    <t>in</t>
  </si>
  <si>
    <t>http://luacrypto.luaforge.net/</t>
  </si>
  <si>
    <t>luacrypto</t>
  </si>
  <si>
    <t>luabitops</t>
  </si>
  <si>
    <t>Utility</t>
  </si>
  <si>
    <t>Total number of banknotes accepted (count).Excludes cash ticket in.</t>
  </si>
  <si>
    <t>Coins/Tokens and Cashless Out.  Not including Total EGM Cancelled or Cash Ticket out and extra coins paid re hopper runaways/overpays.  Note the GMNS Money Out meter includes Cash Ticket out and Cancel Credit</t>
  </si>
  <si>
    <t>Lua BitOp is a C extension module for Lua 5.1 which adds bitwise operations on numbers</t>
  </si>
  <si>
    <t>Total of all LP wins on the EGM</t>
  </si>
  <si>
    <t>Total of all Cash Ticket In to the credit meter</t>
  </si>
  <si>
    <t>Total of all Cash Ticket Out (printed) deducted off the credit meter</t>
  </si>
  <si>
    <t xml:space="preserve">Excludes refills. </t>
  </si>
  <si>
    <t xml:space="preserve">Total amount of Hopper Refills recorded by an attendant. </t>
  </si>
  <si>
    <t>A total of all hopper collects, excluding extra coins paid re hopper runaways/overpays</t>
  </si>
  <si>
    <t>Total coins/tokens to the machine's cashbox, excluding banknotes and cash ticket in</t>
  </si>
  <si>
    <t>A total of all banknotes accepted by the machine. Excludes cash ticket in.</t>
  </si>
  <si>
    <t>Exec a custom command</t>
  </si>
  <si>
    <t>machineID</t>
  </si>
  <si>
    <t>divertercb</t>
  </si>
  <si>
    <t>The default refill amount for use with machine audit mode hopper refill logging</t>
  </si>
  <si>
    <t>_all</t>
  </si>
  <si>
    <t>table</t>
  </si>
  <si>
    <t>MACHINE</t>
  </si>
  <si>
    <t>nil</t>
  </si>
  <si>
    <t>userdata</t>
  </si>
  <si>
    <t>thread</t>
  </si>
  <si>
    <t>USER</t>
  </si>
  <si>
    <t>LUA_ERROR</t>
  </si>
  <si>
    <t>SHUTTING_DOWN</t>
  </si>
  <si>
    <t>Category (string)</t>
  </si>
  <si>
    <t>QCOM User Deleted</t>
  </si>
  <si>
    <t>This function returns whether the machine keyswitch is enabled (true) for disabled) false</t>
  </si>
  <si>
    <t>0x00</t>
  </si>
  <si>
    <t>0x01*</t>
  </si>
  <si>
    <t>0x02*</t>
  </si>
  <si>
    <t>0x03</t>
  </si>
  <si>
    <t>0x0B</t>
  </si>
  <si>
    <t>0x04</t>
  </si>
  <si>
    <t>0x05</t>
  </si>
  <si>
    <t>0x06</t>
  </si>
  <si>
    <t>0X08</t>
  </si>
  <si>
    <t>0x09</t>
  </si>
  <si>
    <t>PID Accessed</t>
  </si>
  <si>
    <t>0x0A</t>
  </si>
  <si>
    <t>0x0C</t>
  </si>
  <si>
    <t>Return Value: true denotes the OSD is on; false denotes the OSD is off</t>
  </si>
  <si>
    <t>string, string | nil</t>
  </si>
  <si>
    <t>Class/ Category</t>
  </si>
  <si>
    <t>MACHINE_SEAL_CONFIRMED</t>
  </si>
  <si>
    <t>Lualogging</t>
  </si>
  <si>
    <t>luaJSON</t>
  </si>
  <si>
    <t>vstruct</t>
  </si>
  <si>
    <t>egmmaxbet</t>
  </si>
  <si>
    <t>Returns the currently set value for egmmaxbet</t>
  </si>
  <si>
    <t>[string]</t>
  </si>
  <si>
    <t>Supports the LZW and Huffman algorithms, and can automatically choose the most efficient algorithm for your data.</t>
  </si>
  <si>
    <t>https://www.love2d.org/wiki/LibCompress</t>
  </si>
  <si>
    <t>md5</t>
  </si>
  <si>
    <t>MIT</t>
  </si>
  <si>
    <t xml:space="preserve">This function is thrown only when the QCOM API function qcom_machineAttendantRequired() is invoked by an authorised QCOM user.  Refer to the QCOM API for more information.  </t>
  </si>
  <si>
    <t>Any Credit Out (excl bets)</t>
  </si>
  <si>
    <t>Any Credit In (excl wins)</t>
  </si>
  <si>
    <t>ECT_AUTHORISED</t>
  </si>
  <si>
    <t>Returns true if the given user is currently logged into the machine</t>
  </si>
  <si>
    <t>QCOM API Equiv</t>
  </si>
  <si>
    <t>Quality</t>
  </si>
  <si>
    <t>!!!</t>
  </si>
  <si>
    <t>!!</t>
  </si>
  <si>
    <t>!</t>
  </si>
  <si>
    <t>0x20...
...0x24</t>
  </si>
  <si>
    <t>json</t>
  </si>
  <si>
    <t>ebiterator</t>
  </si>
  <si>
    <t>table | nil</t>
  </si>
  <si>
    <t>string [, string]</t>
  </si>
  <si>
    <t>ATTENDANT_REQUIRED</t>
  </si>
  <si>
    <t>minRTP</t>
  </si>
  <si>
    <t>maxRTP</t>
  </si>
  <si>
    <t>zTodo</t>
  </si>
  <si>
    <t>Common name</t>
  </si>
  <si>
    <t>_progr</t>
  </si>
  <si>
    <t>progr</t>
  </si>
  <si>
    <t>Related:</t>
  </si>
  <si>
    <t>banknote acceptor (bna)</t>
  </si>
  <si>
    <t>Ticket Printer (tp)</t>
  </si>
  <si>
    <t>Coin Validator (ca)</t>
  </si>
  <si>
    <t>Hopper (hopper)</t>
  </si>
  <si>
    <t>Touch Screen (ts)</t>
  </si>
  <si>
    <t>Reels (reels)</t>
  </si>
  <si>
    <t>QCOM 3 Summary Spreadsheet</t>
  </si>
  <si>
    <t>QCOM 3 Interface Specification</t>
  </si>
  <si>
    <t>The information contained herein is subject to change without notice. The copyright owner shall not be liable for technical or other errors or omissions contained herein. The reader/user accepts all risks and responsibility for losses, damages, costs and other consequences resulting directly or indirectly from using this information.</t>
  </si>
  <si>
    <t>Tables, lists and information pertaining to the:</t>
  </si>
  <si>
    <t>Queensland Office of Liqour and Gaming Regulation</t>
  </si>
  <si>
    <t>enhanced GAMBLE state event with extra data</t>
  </si>
  <si>
    <t>PLAYER_INPUT_RECEIVED</t>
  </si>
  <si>
    <t>Added PLAYER_INPUT_RECEIVED state event</t>
  </si>
  <si>
    <t>nUsers</t>
  </si>
  <si>
    <t>~</t>
  </si>
  <si>
    <t>idInterfaceVersion</t>
  </si>
  <si>
    <t>idDeviceType</t>
  </si>
  <si>
    <t>idMachineID</t>
  </si>
  <si>
    <t>idSetMachineID</t>
  </si>
  <si>
    <t>idLogicUID</t>
  </si>
  <si>
    <t>idCommissionUID</t>
  </si>
  <si>
    <t>idOSversion</t>
  </si>
  <si>
    <t>networkIP</t>
  </si>
  <si>
    <t>networkEthAddr</t>
  </si>
  <si>
    <t>locSetCountryCode</t>
  </si>
  <si>
    <t>locCountryCode</t>
  </si>
  <si>
    <t>locSetCurrencyCode</t>
  </si>
  <si>
    <t>locCurrencyCode</t>
  </si>
  <si>
    <t>locSetStateProv</t>
  </si>
  <si>
    <t>locStateProv</t>
  </si>
  <si>
    <t>locSetVenueID</t>
  </si>
  <si>
    <t>locVenueID</t>
  </si>
  <si>
    <t>locSetVenueName</t>
  </si>
  <si>
    <t>locVenueName</t>
  </si>
  <si>
    <t>locSetVenueType</t>
  </si>
  <si>
    <t>locVenueType</t>
  </si>
  <si>
    <t>locSetVenueAddress</t>
  </si>
  <si>
    <t>locVenueAddress</t>
  </si>
  <si>
    <t>locSetFloorLocation</t>
  </si>
  <si>
    <t>locFloorLocation</t>
  </si>
  <si>
    <t>ntpEnable</t>
  </si>
  <si>
    <t>ntpStatus</t>
  </si>
  <si>
    <t>timeSet</t>
  </si>
  <si>
    <t>timeSetOSD</t>
  </si>
  <si>
    <t>timeOSD</t>
  </si>
  <si>
    <t>machineAttendantRequired</t>
  </si>
  <si>
    <t>machineLanguagesSupported</t>
  </si>
  <si>
    <t>machineSetLanguage</t>
  </si>
  <si>
    <t>machineLanguage</t>
  </si>
  <si>
    <t>machineSetMeterDenom</t>
  </si>
  <si>
    <t>machineMeterDenom</t>
  </si>
  <si>
    <t>machineSetNumberDisplayFormat</t>
  </si>
  <si>
    <t>machineSetCurrencyDisplayFormat</t>
  </si>
  <si>
    <t>machineQueueReboot</t>
  </si>
  <si>
    <t>machineQueueRestart</t>
  </si>
  <si>
    <t>machineQueueShutdown</t>
  </si>
  <si>
    <t>machineQueueHibernate</t>
  </si>
  <si>
    <t>machineShuttingDown</t>
  </si>
  <si>
    <t>machineSetPowerUpTime</t>
  </si>
  <si>
    <t>machinePowerUpTime</t>
  </si>
  <si>
    <t>machinePowerSaveEnter</t>
  </si>
  <si>
    <t>machinePowerSaveExit</t>
  </si>
  <si>
    <t>machinePowerSaveActive</t>
  </si>
  <si>
    <t>machineSetFastBoot</t>
  </si>
  <si>
    <t>machineRAMclear</t>
  </si>
  <si>
    <t>machineTakeScreenshot</t>
  </si>
  <si>
    <t>machineOperatingTime</t>
  </si>
  <si>
    <t>machineRand</t>
  </si>
  <si>
    <t>machineReady</t>
  </si>
  <si>
    <t>peripheralSupported</t>
  </si>
  <si>
    <t>peripheralConnected</t>
  </si>
  <si>
    <t>peripheralStatus</t>
  </si>
  <si>
    <t>secQMAcert</t>
  </si>
  <si>
    <t>secSUAcerts</t>
  </si>
  <si>
    <t>secMachineCert</t>
  </si>
  <si>
    <t>secLogicSealOk</t>
  </si>
  <si>
    <t>eSealPublicKey</t>
  </si>
  <si>
    <t>eSealVerify</t>
  </si>
  <si>
    <t>cAuditCommonStart</t>
  </si>
  <si>
    <t>cAuditCommonResults</t>
  </si>
  <si>
    <t>cAuditGameStart</t>
  </si>
  <si>
    <t>cAuditGameResults</t>
  </si>
  <si>
    <t>wwwGenerateCert</t>
  </si>
  <si>
    <t>wwwCert</t>
  </si>
  <si>
    <t>wwwStop</t>
  </si>
  <si>
    <t>wwwStart</t>
  </si>
  <si>
    <t>wwwStatus</t>
  </si>
  <si>
    <t>luaUsedMem</t>
  </si>
  <si>
    <t>luaQCIAddCommand</t>
  </si>
  <si>
    <t>luaDoString</t>
  </si>
  <si>
    <t>luaEventTime</t>
  </si>
  <si>
    <t>luaReadOnly</t>
  </si>
  <si>
    <t>luaPublish</t>
  </si>
  <si>
    <t>luaOverload</t>
  </si>
  <si>
    <t>luaOverloadClear</t>
  </si>
  <si>
    <t>luaFormatNumberWithCommas</t>
  </si>
  <si>
    <t>luaLibList</t>
  </si>
  <si>
    <t>luaLibDisable</t>
  </si>
  <si>
    <t>pvCommit</t>
  </si>
  <si>
    <t>pvRestore</t>
  </si>
  <si>
    <t>userMeterCreate</t>
  </si>
  <si>
    <t>userMeterUpdate</t>
  </si>
  <si>
    <t>userMeterDestroy</t>
  </si>
  <si>
    <t>userMeterOwner</t>
  </si>
  <si>
    <t>userMetersAvail</t>
  </si>
  <si>
    <t>egmMinRTP</t>
  </si>
  <si>
    <t>egmMaxRTP</t>
  </si>
  <si>
    <t>egmSetMaxRTPDeviation</t>
  </si>
  <si>
    <t>egmMaxRTPDeviation</t>
  </si>
  <si>
    <t>egmCreditInputDisable</t>
  </si>
  <si>
    <t>egmCreditInputEnable</t>
  </si>
  <si>
    <t>egmCreditInputEnabled</t>
  </si>
  <si>
    <t>egmSetMaxBet</t>
  </si>
  <si>
    <t>egmMaxBet</t>
  </si>
  <si>
    <t>egmCreditMeter</t>
  </si>
  <si>
    <t>egmBetMeter</t>
  </si>
  <si>
    <t>egmWinMeter</t>
  </si>
  <si>
    <t>egmMeter</t>
  </si>
  <si>
    <t>egmMeters</t>
  </si>
  <si>
    <t>egmSetMeterDisplayFunction</t>
  </si>
  <si>
    <t>egmDisplayMeters</t>
  </si>
  <si>
    <t>egmState</t>
  </si>
  <si>
    <t>egmDoorsClosed</t>
  </si>
  <si>
    <t>egmDoorState</t>
  </si>
  <si>
    <t>egmInFault</t>
  </si>
  <si>
    <t>egmInQuietFault</t>
  </si>
  <si>
    <t>egmInAuditMode</t>
  </si>
  <si>
    <t>egmInTestMode</t>
  </si>
  <si>
    <t>egmOK</t>
  </si>
  <si>
    <t>egmKeySwitchDisable</t>
  </si>
  <si>
    <t>egmKeySwitchEnable</t>
  </si>
  <si>
    <t>egmKeySwitchStatus</t>
  </si>
  <si>
    <t>egmSPAMA</t>
  </si>
  <si>
    <t>egmSPAMB</t>
  </si>
  <si>
    <t>egmGPM</t>
  </si>
  <si>
    <t>egmSMS</t>
  </si>
  <si>
    <t>gameMaxEnabled</t>
  </si>
  <si>
    <t>gameLanguagesSupported</t>
  </si>
  <si>
    <t>gameSetLanguage</t>
  </si>
  <si>
    <t>gameLanguage</t>
  </si>
  <si>
    <t>gameUID</t>
  </si>
  <si>
    <t>gameName</t>
  </si>
  <si>
    <t>gameGEF</t>
  </si>
  <si>
    <t>gameDisable</t>
  </si>
  <si>
    <t>gameEnable</t>
  </si>
  <si>
    <t>gameMeters</t>
  </si>
  <si>
    <t>gameVarCurrent</t>
  </si>
  <si>
    <t>gameSetVar</t>
  </si>
  <si>
    <t>gameVarList</t>
  </si>
  <si>
    <t>gameVarMeters</t>
  </si>
  <si>
    <t>progrNum</t>
  </si>
  <si>
    <t>progrGamesList</t>
  </si>
  <si>
    <t>progrMeters</t>
  </si>
  <si>
    <t>progrTurnoverMeter</t>
  </si>
  <si>
    <t>progrLastHit</t>
  </si>
  <si>
    <t>progrList</t>
  </si>
  <si>
    <t>eventsGetLatest</t>
  </si>
  <si>
    <t>eventsAddUserEvent</t>
  </si>
  <si>
    <t>eventsSetTTL</t>
  </si>
  <si>
    <t>eventsSetSLx</t>
  </si>
  <si>
    <t>eventsSetHysteresisTime</t>
  </si>
  <si>
    <t>eventsHysteresisTime</t>
  </si>
  <si>
    <t>ectDisable</t>
  </si>
  <si>
    <t>ectEnable</t>
  </si>
  <si>
    <t>ectMaxECT</t>
  </si>
  <si>
    <t>ectSetMaxECT</t>
  </si>
  <si>
    <t>ectAddCredit</t>
  </si>
  <si>
    <t>ectEOIremove</t>
  </si>
  <si>
    <t>ectEOIlist</t>
  </si>
  <si>
    <t>ectSubtractCreditAuthorised</t>
  </si>
  <si>
    <t>ectSubtractCredit</t>
  </si>
  <si>
    <t>ectTicketInAddCredit</t>
  </si>
  <si>
    <t>ectTicketOutSubtractCredit</t>
  </si>
  <si>
    <t>slRequest</t>
  </si>
  <si>
    <t>slReset</t>
  </si>
  <si>
    <t>slStatus</t>
  </si>
  <si>
    <t>pidEnable</t>
  </si>
  <si>
    <t>pidEnabled</t>
  </si>
  <si>
    <t>pidList</t>
  </si>
  <si>
    <t>infoAddMenuItem</t>
  </si>
  <si>
    <t>infoUIclrscr</t>
  </si>
  <si>
    <t>infoUIgetnum</t>
  </si>
  <si>
    <t>infoUIgetstring</t>
  </si>
  <si>
    <t>infoUIhotspot</t>
  </si>
  <si>
    <t>infoUIprint</t>
  </si>
  <si>
    <t>healthFreeMem</t>
  </si>
  <si>
    <t>healthTemperatures</t>
  </si>
  <si>
    <t>healthVoltages</t>
  </si>
  <si>
    <t>healthFanSpeeds</t>
  </si>
  <si>
    <t>healthDrives</t>
  </si>
  <si>
    <t>userCreate</t>
  </si>
  <si>
    <t>userDelete</t>
  </si>
  <si>
    <t>userSetDiskQuota</t>
  </si>
  <si>
    <t>userSetPrivilege</t>
  </si>
  <si>
    <t>userWho</t>
  </si>
  <si>
    <t>userLoggedOn</t>
  </si>
  <si>
    <t>userLoadScripts</t>
  </si>
  <si>
    <t>rcSetAutoPlay</t>
  </si>
  <si>
    <t>rcAutoPlay</t>
  </si>
  <si>
    <t>rcButtonState</t>
  </si>
  <si>
    <t>rcButtonPress</t>
  </si>
  <si>
    <t>rcPlay</t>
  </si>
  <si>
    <t>rcRandomResponse</t>
  </si>
  <si>
    <t>rcResetFault</t>
  </si>
  <si>
    <t>rcGoFault</t>
  </si>
  <si>
    <t>rcCollectPress</t>
  </si>
  <si>
    <t>bnaSetEnableFlag</t>
  </si>
  <si>
    <t>bnaFirmwareID</t>
  </si>
  <si>
    <t>bnaFirmwareUpgrade</t>
  </si>
  <si>
    <t>bnaNoteStatus</t>
  </si>
  <si>
    <t>bnaSetNoteStatus</t>
  </si>
  <si>
    <t>bnaMeters</t>
  </si>
  <si>
    <t>bnaRejectTicket</t>
  </si>
  <si>
    <t>tpFirmwareID</t>
  </si>
  <si>
    <t>tpFirmwareUpgrade</t>
  </si>
  <si>
    <t>tpMeters</t>
  </si>
  <si>
    <t>caSetEnableFlag</t>
  </si>
  <si>
    <t>caFirmwareID</t>
  </si>
  <si>
    <t>caFirmwareUpgrade</t>
  </si>
  <si>
    <t>caMeters</t>
  </si>
  <si>
    <t>hopperSetDefaultRefillAmount</t>
  </si>
  <si>
    <t>hopperRecordRefill</t>
  </si>
  <si>
    <t>hopperMeters</t>
  </si>
  <si>
    <t>hopperPayout</t>
  </si>
  <si>
    <t>udpSetp</t>
  </si>
  <si>
    <t>udpGetStats</t>
  </si>
  <si>
    <t>Revision History</t>
  </si>
  <si>
    <t>Replaced "qcom_" with "" as qcom API function are actually invoked as qcom.functionName()</t>
  </si>
  <si>
    <t>NA</t>
  </si>
  <si>
    <t>•</t>
  </si>
  <si>
    <t>qcom_egmState()</t>
  </si>
  <si>
    <t>Meter Updating</t>
  </si>
  <si>
    <t>ID</t>
  </si>
  <si>
    <t>Network Management</t>
  </si>
  <si>
    <t>Location Management</t>
  </si>
  <si>
    <t>NTP</t>
  </si>
  <si>
    <t>Peripheral Devices</t>
  </si>
  <si>
    <t>Content Auditing</t>
  </si>
  <si>
    <t>WWW</t>
  </si>
  <si>
    <t>Lua</t>
  </si>
  <si>
    <t>Persistent Variables</t>
  </si>
  <si>
    <t>User Meters</t>
  </si>
  <si>
    <t>Game Maintenance</t>
  </si>
  <si>
    <t>Progressive Prize Support</t>
  </si>
  <si>
    <t>Events</t>
  </si>
  <si>
    <t>ECT</t>
  </si>
  <si>
    <t>System Lockup</t>
  </si>
  <si>
    <t>Play Control</t>
  </si>
  <si>
    <t>Custom User Interface</t>
  </si>
  <si>
    <t>Health</t>
  </si>
  <si>
    <t>User Maintenance</t>
  </si>
  <si>
    <t>Banknote Acceptor Maintenance</t>
  </si>
  <si>
    <t>Ticket Printer Maintenance</t>
  </si>
  <si>
    <t>Coin Acceptor Maintenance</t>
  </si>
  <si>
    <t>Hopper Maintenance</t>
  </si>
  <si>
    <t>DOOR_OPENED</t>
  </si>
  <si>
    <t>DOOR_CLOSED</t>
  </si>
  <si>
    <t>Thrown upon each new fault condition.</t>
  </si>
  <si>
    <t>Refer QCOM main document chapter on "State Events" (s14) for more information</t>
  </si>
  <si>
    <t>Peripheral</t>
  </si>
  <si>
    <t>Remote Control</t>
  </si>
  <si>
    <t>stacker</t>
  </si>
  <si>
    <t>true | false</t>
  </si>
  <si>
    <t>Banknote stacker present</t>
  </si>
  <si>
    <t>FAULT_CLEARED</t>
  </si>
  <si>
    <t>Causes the machine to register a button press as denoted by the string argument (i.e. as if a human physically pressed the button at the time) and behave as currently programmed for the machine's current state.  The return value must true on success and nil on failure (the only reason for failure at this time is that the button denoted by the string argument does not currently exist in the machine). Related: rcButtonState()</t>
  </si>
  <si>
    <t>Who</t>
  </si>
  <si>
    <t>RLL</t>
  </si>
  <si>
    <t>v3.0.0 draft 2</t>
  </si>
  <si>
    <t>Added QCOMvsAnon sheet</t>
  </si>
  <si>
    <t>Added SE Diagrams sheet</t>
  </si>
  <si>
    <t>Added QCOM API master index sheet for quick navigation</t>
  </si>
  <si>
    <t>Related Classes</t>
  </si>
  <si>
    <t>MACHINE_UPGRADE_READY</t>
  </si>
  <si>
    <t>State Event Timing &amp; "Sync" events s14.2</t>
  </si>
  <si>
    <t>TAKE_WIN</t>
  </si>
  <si>
    <r>
      <t xml:space="preserve">The EGM is about to request player input as to whether or not to actually gamble. The value </t>
    </r>
    <r>
      <rPr>
        <i/>
        <sz val="10"/>
        <rFont val="Arial"/>
        <family val="2"/>
      </rPr>
      <t>winmeter i</t>
    </r>
    <r>
      <rPr>
        <sz val="10"/>
        <rFont val="Arial"/>
        <family val="2"/>
      </rPr>
      <t xml:space="preserve">s the value of the EGM's win meter. The value of key </t>
    </r>
    <r>
      <rPr>
        <i/>
        <sz val="10"/>
        <rFont val="Arial"/>
        <family val="2"/>
      </rPr>
      <t xml:space="preserve">attempt </t>
    </r>
    <r>
      <rPr>
        <sz val="10"/>
        <rFont val="Arial"/>
        <family val="2"/>
      </rPr>
      <t xml:space="preserve">starts from one each new play and increments by one after each gamble attempt made. This state event may be thrown multiple times in the same play if the player does gamble and another gamble attempt is available. </t>
    </r>
  </si>
  <si>
    <t>true | nil[, errmsg]</t>
  </si>
  <si>
    <t>stroke</t>
  </si>
  <si>
    <t>turnover</t>
  </si>
  <si>
    <t>wins</t>
  </si>
  <si>
    <t>cancelcredit</t>
  </si>
  <si>
    <t>gameswon</t>
  </si>
  <si>
    <t>ectin</t>
  </si>
  <si>
    <t>ectout</t>
  </si>
  <si>
    <t>gambleturnover</t>
  </si>
  <si>
    <t>gamblewin</t>
  </si>
  <si>
    <t>lpwins</t>
  </si>
  <si>
    <t>ticketin</t>
  </si>
  <si>
    <t>ticketincount</t>
  </si>
  <si>
    <t>ticketout</t>
  </si>
  <si>
    <t>ticketoutcount</t>
  </si>
  <si>
    <t>coinsin</t>
  </si>
  <si>
    <t>cashbox</t>
  </si>
  <si>
    <t>refills</t>
  </si>
  <si>
    <t>coinsout</t>
  </si>
  <si>
    <t>overpay</t>
  </si>
  <si>
    <t>notesin</t>
  </si>
  <si>
    <t>notesincount</t>
  </si>
  <si>
    <t>notesrej</t>
  </si>
  <si>
    <t>lpwin</t>
  </si>
  <si>
    <t>http://lua-users.org/wiki/TableSerialization</t>
  </si>
  <si>
    <t>_listof</t>
  </si>
  <si>
    <t>A list of possible serialisation candidate libs from lua-ysers.org</t>
  </si>
  <si>
    <t>revisit</t>
  </si>
  <si>
    <t>Ser</t>
  </si>
  <si>
    <t>https://github.com/gvx/Ser</t>
  </si>
  <si>
    <t>Ser is a fast, robust, richly-featured table serialization library for Lua. It was specifically written to store configuration and save files for LÖVE games, but can be used anywhere</t>
  </si>
  <si>
    <t>Smallfolk</t>
  </si>
  <si>
    <t>Smallfolk is a reasonably fast, robust, richtly-featured table serialization library for Lua. It was specifically written to allow complex data structures to be loaded from unsafe sources for LÖVE games, but can be used anywhere.</t>
  </si>
  <si>
    <t>https://github.com/gvx/Smallfolk</t>
  </si>
  <si>
    <t>-needs trusted source</t>
  </si>
  <si>
    <t>Free</t>
  </si>
  <si>
    <t>Lua Ver</t>
  </si>
  <si>
    <t>w5.1</t>
  </si>
  <si>
    <t>Bit operations</t>
  </si>
  <si>
    <t>hashing</t>
  </si>
  <si>
    <t>lmd5</t>
  </si>
  <si>
    <t xml:space="preserve">A message digest library for Lua based on OpenSSL. It supports MD2, MD4, MD5, SHA1, SHA2, RIPEMD160, MDC2. </t>
  </si>
  <si>
    <t>5.1 5.2</t>
  </si>
  <si>
    <t>http://webserver2.tecgraf.puc-rio.br/~lhf/ftp/lua/</t>
  </si>
  <si>
    <t>ok, but supported algorithms are old/weak</t>
  </si>
  <si>
    <t>GAMBLE_ENTRY</t>
  </si>
  <si>
    <r>
      <t>EGM Meters (</t>
    </r>
    <r>
      <rPr>
        <b/>
        <sz val="12"/>
        <rFont val="Consolas"/>
        <family val="3"/>
      </rPr>
      <t>qcom.egmMeters()</t>
    </r>
    <r>
      <rPr>
        <b/>
        <sz val="12"/>
        <rFont val="Arial"/>
        <family val="2"/>
      </rPr>
      <t>)</t>
    </r>
  </si>
  <si>
    <t>betmeter</t>
  </si>
  <si>
    <t>winmeter</t>
  </si>
  <si>
    <t>BM</t>
  </si>
  <si>
    <t>WM</t>
  </si>
  <si>
    <t>Bet Meter</t>
  </si>
  <si>
    <t>Win Meter</t>
  </si>
  <si>
    <t>The EGM's displayed bet meter</t>
  </si>
  <si>
    <t>The EGM's displayed win meter</t>
  </si>
  <si>
    <t>other</t>
  </si>
  <si>
    <t>GT,GW, WM</t>
  </si>
  <si>
    <t>S,T, LPC, CM, BM</t>
  </si>
  <si>
    <t xml:space="preserve">[W, GWON, WM] </t>
  </si>
  <si>
    <r>
      <t xml:space="preserve">Gamble/double up state exit.  The argument </t>
    </r>
    <r>
      <rPr>
        <i/>
        <sz val="10"/>
        <rFont val="Arial"/>
        <family val="2"/>
      </rPr>
      <t xml:space="preserve">winamt </t>
    </r>
    <r>
      <rPr>
        <sz val="10"/>
        <rFont val="Arial"/>
        <family val="2"/>
      </rPr>
      <t xml:space="preserve">denotes the total amount won (if any) from the play's gamble feature after the gamble feature has been completed.  The </t>
    </r>
    <r>
      <rPr>
        <i/>
        <sz val="10"/>
        <rFont val="Arial"/>
        <family val="2"/>
      </rPr>
      <t>attempt</t>
    </r>
    <r>
      <rPr>
        <sz val="10"/>
        <rFont val="Arial"/>
        <family val="2"/>
      </rPr>
      <t xml:space="preserve"> value denotes the total number of gamble attempts undertaken for the last play. NB the EGM / game win meters must not be updated yet.</t>
    </r>
  </si>
  <si>
    <t>username</t>
  </si>
  <si>
    <t>table | nil, errmsg</t>
  </si>
  <si>
    <t>table | nil | nil, errmsg</t>
  </si>
  <si>
    <t>gamehid</t>
  </si>
  <si>
    <t>Click below to jump to class in the API summary sheet</t>
  </si>
  <si>
    <t>v3.0.0 draft 3</t>
  </si>
  <si>
    <t>Removed state event: QCOM_API_NON_PERMITTED_CALL</t>
  </si>
  <si>
    <t>Clock On-Screen Display flag.  true = on-screen display is on.</t>
  </si>
  <si>
    <t>timeTimezone</t>
  </si>
  <si>
    <t>timeSetTimezone</t>
  </si>
  <si>
    <t>userSetMemoryQuota</t>
  </si>
  <si>
    <t>userSetCPUquota</t>
  </si>
  <si>
    <t>Sets the maximum amount of machine memory the given user may utilise with respect to its scripts and execution thereof.</t>
  </si>
  <si>
    <t>Sets the maximum amount of time that any single script handler for the given user (as triggered by a QCOM state event) may execute for.</t>
  </si>
  <si>
    <t>yes</t>
  </si>
  <si>
    <r>
      <t xml:space="preserve">C based source.  Requires openssl v0.9.7 or later.  I don’t see any access to opensll RNGs in the docs but its certainly in the source.  Easy to build (linux) - small thus easy to port. </t>
    </r>
    <r>
      <rPr>
        <b/>
        <sz val="10"/>
        <rFont val="Arial"/>
        <family val="2"/>
      </rPr>
      <t>Project no longer appears to be maintained</t>
    </r>
  </si>
  <si>
    <t>lua-openssl</t>
  </si>
  <si>
    <t>https://github.com/zhaozg/lua-openssl</t>
  </si>
  <si>
    <t>A full OpenSSL binding for Lua.</t>
  </si>
  <si>
    <t>free</t>
  </si>
  <si>
    <t>Lua/C</t>
  </si>
  <si>
    <t>Looks potentially very good, however it does not support Lua v5.3. todo: investigate comptatibility wrt v5.3 -- there is work under the deps dir that is a diff out in relation to making it v5.3 compatible.</t>
  </si>
  <si>
    <t>An arbitrary venue name, set by a host system.  This value is primarily used by ticket printers re TITO support. Max length = 40.</t>
  </si>
  <si>
    <t>Returns the current venue name.  The function must return nil if the value has not been setup.</t>
  </si>
  <si>
    <t>Sets the address the machine is located at. Primarily used in support of TITO - ticket-out functionality. Max length = 80.</t>
  </si>
  <si>
    <t>Returns the set address of the machine.  The function must return nil if the value has not been setup.</t>
  </si>
  <si>
    <t>Returns the current floor location descriptor ID.</t>
  </si>
  <si>
    <t>An arbitrary floor location descriptor ID set by a host system. Max length = 16.</t>
  </si>
  <si>
    <t>Is now a state event</t>
  </si>
  <si>
    <r>
      <t xml:space="preserve">Game Short ID. An </t>
    </r>
    <r>
      <rPr>
        <b/>
        <strike/>
        <sz val="10"/>
        <rFont val="Arial"/>
        <family val="2"/>
      </rPr>
      <t>8</t>
    </r>
    <r>
      <rPr>
        <strike/>
        <sz val="10"/>
        <rFont val="Arial"/>
        <family val="2"/>
      </rPr>
      <t xml:space="preserve"> character </t>
    </r>
    <r>
      <rPr>
        <i/>
        <strike/>
        <sz val="10"/>
        <rFont val="Arial"/>
        <family val="2"/>
      </rPr>
      <t>hexstring</t>
    </r>
    <r>
      <rPr>
        <strike/>
        <sz val="10"/>
        <rFont val="Arial"/>
        <family val="2"/>
      </rPr>
      <t xml:space="preserve"> of base type </t>
    </r>
    <r>
      <rPr>
        <i/>
        <strike/>
        <sz val="10"/>
        <rFont val="Arial"/>
        <family val="2"/>
      </rPr>
      <t xml:space="preserve">string </t>
    </r>
    <r>
      <rPr>
        <strike/>
        <sz val="10"/>
        <rFont val="Arial"/>
        <family val="2"/>
      </rPr>
      <t xml:space="preserve">which uniquely identifies the game name and with respect to the game manufacturer. This field must be the first 8 characters of a SHA1 hash result hexstring performed over the respective game's </t>
    </r>
    <r>
      <rPr>
        <i/>
        <strike/>
        <sz val="10"/>
        <rFont val="Arial"/>
        <family val="2"/>
      </rPr>
      <t>gameuid</t>
    </r>
    <r>
      <rPr>
        <strike/>
        <sz val="10"/>
        <rFont val="Arial"/>
        <family val="2"/>
      </rPr>
      <t xml:space="preserve">. When combined with a </t>
    </r>
    <r>
      <rPr>
        <i/>
        <strike/>
        <sz val="10"/>
        <rFont val="Arial"/>
        <family val="2"/>
      </rPr>
      <t>gameID</t>
    </r>
    <r>
      <rPr>
        <strike/>
        <sz val="10"/>
        <rFont val="Arial"/>
        <family val="2"/>
      </rPr>
      <t xml:space="preserve"> it must form another game UID type field like </t>
    </r>
    <r>
      <rPr>
        <i/>
        <strike/>
        <sz val="10"/>
        <rFont val="Arial"/>
        <family val="2"/>
      </rPr>
      <t>gameuid.</t>
    </r>
    <r>
      <rPr>
        <strike/>
        <sz val="10"/>
        <rFont val="Arial"/>
        <family val="2"/>
      </rPr>
      <t xml:space="preserve"> This type is primarily used in QCOM </t>
    </r>
    <r>
      <rPr>
        <b/>
        <strike/>
        <sz val="10"/>
        <rFont val="Arial"/>
        <family val="2"/>
      </rPr>
      <t>Events</t>
    </r>
    <r>
      <rPr>
        <strike/>
        <sz val="10"/>
        <rFont val="Arial"/>
        <family val="2"/>
      </rPr>
      <t>.</t>
    </r>
  </si>
  <si>
    <t>gameVer</t>
  </si>
  <si>
    <t>lua_ident</t>
  </si>
  <si>
    <t>uistring</t>
  </si>
  <si>
    <r>
      <t xml:space="preserve">A QCOM API assigned machine ID.  </t>
    </r>
    <r>
      <rPr>
        <b/>
        <sz val="10"/>
        <rFont val="Arial"/>
        <family val="2"/>
      </rPr>
      <t>32</t>
    </r>
    <r>
      <rPr>
        <sz val="10"/>
        <rFont val="Arial"/>
        <family val="2"/>
      </rPr>
      <t xml:space="preserve"> characters max.</t>
    </r>
  </si>
  <si>
    <t>userSetInstructionQuota</t>
  </si>
  <si>
    <t>Sets the maximum amount of Lua instructions that any single script handler for the given user (as triggered by a QCOM state event) may execute for.</t>
  </si>
  <si>
    <t>userMemoryStats</t>
  </si>
  <si>
    <t>userCPUstats</t>
  </si>
  <si>
    <t>userInstructionStats</t>
  </si>
  <si>
    <t>luaHookScript</t>
  </si>
  <si>
    <t>sap</t>
  </si>
  <si>
    <t>userSetSScert</t>
  </si>
  <si>
    <t>userSetSAAcert</t>
  </si>
  <si>
    <t>userSAAcert</t>
  </si>
  <si>
    <t>number:float</t>
  </si>
  <si>
    <t>Refer redline and strikeout through document for other changes</t>
  </si>
  <si>
    <t>v3.0.0 draft 4</t>
  </si>
  <si>
    <t>https://github.com/luaforge/bitstring</t>
  </si>
  <si>
    <t>Used with wireshark.  Very useful wrt binary protocol encoding/decoding. Not avail for v5.3</t>
  </si>
  <si>
    <t>No Issues other than not available for Lus v5.3</t>
  </si>
  <si>
    <t>w5.1 &amp; 5.2</t>
  </si>
  <si>
    <t>NI, NIC, CM</t>
  </si>
  <si>
    <t>CC, CM</t>
  </si>
  <si>
    <t>CM, CI [, CB]</t>
  </si>
  <si>
    <t>ECTOUT, CM</t>
  </si>
  <si>
    <t>ECTIN, CM</t>
  </si>
  <si>
    <t>TI, TIC, CM</t>
  </si>
  <si>
    <t>TO, TOC, CM</t>
  </si>
  <si>
    <t>ECT_TO_EGM</t>
  </si>
  <si>
    <t>Added Spam Risk Col to API sheet</t>
  </si>
  <si>
    <t>float</t>
  </si>
  <si>
    <t>Lua language base type.</t>
  </si>
  <si>
    <t>Lua language base type. (In Lua v5.3, the number could be a float (double) or an int64.)</t>
  </si>
  <si>
    <t>Category / API Class</t>
  </si>
  <si>
    <t>TICKET_IN_REJECTED</t>
  </si>
  <si>
    <t>The machine ejected the ticket in escrow for any reason not covered by other events here</t>
  </si>
  <si>
    <t>Refer QCOM s18</t>
  </si>
  <si>
    <t>A cash ticket in escrow was ejected via qcom_bnaRejectTicket()</t>
  </si>
  <si>
    <t>userRestart</t>
  </si>
  <si>
    <t>userloadscripts</t>
  </si>
  <si>
    <t>restartuser</t>
  </si>
  <si>
    <t>Boost</t>
  </si>
  <si>
    <t>Status
(e.g. In / Out )</t>
  </si>
  <si>
    <t>Suitable</t>
  </si>
  <si>
    <t>A large number maths library API for lua.  May be needed for TITO (no QCOM 3 TITO doesent need bignum)</t>
  </si>
  <si>
    <t>Not needed</t>
  </si>
  <si>
    <t>Google: "google protocol buffers Lua"</t>
  </si>
  <si>
    <t>Compresses strings. Looks fine. It’s a part of Love.serial. Suitable for use by QCOM Users at their discretion.</t>
  </si>
  <si>
    <t>Google protocol buffers now has indirect support for Lua via python. There are multiple implementation for Lua support on github. Suitable for use by QCOM Users at their discretion.</t>
  </si>
  <si>
    <t>Varies</t>
  </si>
  <si>
    <t>~Suitable</t>
  </si>
  <si>
    <t>serial() uses loadstring(). I think it may also supports the serialisation of functions. The serial functions are suitable for use by QCOM Users at their discretion, but the deserial func wont be available.</t>
  </si>
  <si>
    <t>The pack function looks ok, but the unpack function that uses loadstring(). The pack functions are suitable for use by QCOM Users at their discretion but the unpack function wont be available.</t>
  </si>
  <si>
    <t>binser</t>
  </si>
  <si>
    <t>https://github.com/bakpakin/binser</t>
  </si>
  <si>
    <t>Customizable Lua Serializer</t>
  </si>
  <si>
    <t>Sanitise and In</t>
  </si>
  <si>
    <t>Doc. Says it doesn’t use the Lua parser but I can see a loadstring() in there, but appears to to be related to the serialisation fo functions. I.e. Needs some sanitisation to remove support for metatables related data, file IO and other unwanted types like functions.</t>
  </si>
  <si>
    <t>luaJSON (Thomas Harning aka Lua for Windows)</t>
  </si>
  <si>
    <t>errmsg</t>
  </si>
  <si>
    <t>A string denoting an error message</t>
  </si>
  <si>
    <t>true | nil, errmsg</t>
  </si>
  <si>
    <t>number | nil, errmsg</t>
  </si>
  <si>
    <t>table | nil | boolean | nil, errmsg</t>
  </si>
  <si>
    <t>(true | nil, errmsg) | (table | nil)</t>
  </si>
  <si>
    <t>luaErrors</t>
  </si>
  <si>
    <t>USER_QUARANTINED</t>
  </si>
  <si>
    <t>seid</t>
  </si>
  <si>
    <t>QCOM User Quarantined</t>
  </si>
  <si>
    <t>Status</t>
  </si>
  <si>
    <t>QCOM_ENGINE_EXCEPTION</t>
  </si>
  <si>
    <t>med</t>
  </si>
  <si>
    <t>TICKET_IN_ECT</t>
  </si>
  <si>
    <t>USER_RESTART</t>
  </si>
  <si>
    <t>The machine has exited game rules display / help pages</t>
  </si>
  <si>
    <t>QCOM v1.x GSR</t>
  </si>
  <si>
    <t>An seid field is now included in all state event data</t>
  </si>
  <si>
    <t>string.pack / string.unpack</t>
  </si>
  <si>
    <t>New to Lua v5.3; these two functions are built into the string library</t>
  </si>
  <si>
    <t>v5.3</t>
  </si>
  <si>
    <t>todo.  May get this as a part of a lua crypto library chosen. QCOM v1 needed bignum because is representged barcode as hex numbers. In QCOM v3 barcodes are strings so bignum support is not needed.</t>
  </si>
  <si>
    <t>Would have to be converted to non-blocking (if not already) to be suitable.</t>
  </si>
  <si>
    <t>GPLv2</t>
  </si>
  <si>
    <t>https://github.com/Rochet2/LuaSerializer</t>
  </si>
  <si>
    <t>A part of LuaSerializer</t>
  </si>
  <si>
    <t>LZW compression / decompression only. Small.</t>
  </si>
  <si>
    <t>https://github.com/grioja/EminentDKP/tree/master/Libs/LibCompress</t>
  </si>
  <si>
    <t>Nope. But the CRC16 &amp; CRC32 code looks usable.</t>
  </si>
  <si>
    <t>There a two main version available.  One also contains CRC16 &amp; CRC32 algs. See below for specific info</t>
  </si>
  <si>
    <t>WOW specific.LZW &amp; Huffman</t>
  </si>
  <si>
    <t>In</t>
  </si>
  <si>
    <t>luaEventData</t>
  </si>
  <si>
    <r>
      <t xml:space="preserve">State Event data is no longer automatically passed as an argument (of type </t>
    </r>
    <r>
      <rPr>
        <i/>
        <sz val="10"/>
        <rFont val="Arial"/>
        <family val="2"/>
      </rPr>
      <t xml:space="preserve">table) </t>
    </r>
    <r>
      <rPr>
        <sz val="10"/>
        <rFont val="Arial"/>
        <family val="2"/>
      </rPr>
      <t>to State Event hooked QCOM user scripts. The State Event data must be manually fetched each time via the new QCOM API function, qcom_luaEventData()</t>
    </r>
  </si>
  <si>
    <t>State Event ID (seid)</t>
  </si>
  <si>
    <t>This function can remove credit off the machine's credit meter provided a range of conditions are first met.</t>
  </si>
  <si>
    <t>ectEOIadd</t>
  </si>
  <si>
    <t>machineInDebugMode</t>
  </si>
  <si>
    <t>CRC16/32</t>
  </si>
  <si>
    <t>Users must bring their own. Refer to libcompress for usable code</t>
  </si>
  <si>
    <t>Cyclic Redundancy Checks</t>
  </si>
  <si>
    <t>_tcpclient</t>
  </si>
  <si>
    <t>tcpClient</t>
  </si>
  <si>
    <t>tcpclient</t>
  </si>
  <si>
    <t>tcpClientSetp</t>
  </si>
  <si>
    <t>tcpClientGetp</t>
  </si>
  <si>
    <t>tcpClientGetStats</t>
  </si>
  <si>
    <t>This function retrieves statistics pertaining to client socket communications for the given QCOM user. All parameters set by the qcom_tcpClientSetp() API function are also echoed back here with their current values.</t>
  </si>
  <si>
    <t>Creates and returns a TCP/IP client socket object (a table of functions) containing the QCOM 3 client socket API. Refer QCOM main document for more information</t>
  </si>
  <si>
    <t>luaPublishGetValue</t>
  </si>
  <si>
    <t>boolean | number | string | function | nil, errmsg</t>
  </si>
  <si>
    <t>Digest</t>
  </si>
  <si>
    <t>Hashing Functions</t>
  </si>
  <si>
    <t>dgst</t>
  </si>
  <si>
    <t>dgstHMAC</t>
  </si>
  <si>
    <t>input : string, dgsttname : string</t>
  </si>
  <si>
    <t>Encryption</t>
  </si>
  <si>
    <t>encEncrypt</t>
  </si>
  <si>
    <t>encDecrypt</t>
  </si>
  <si>
    <t>enc</t>
  </si>
  <si>
    <t>Updated State Transition Diagrams v6, v6, v2</t>
  </si>
  <si>
    <t>Added TIMER state event</t>
  </si>
  <si>
    <t>dgstCreate</t>
  </si>
  <si>
    <t>dgsttname : string</t>
  </si>
  <si>
    <t>dgstHMACcreate</t>
  </si>
  <si>
    <t>All-in-one decrypt function.</t>
  </si>
  <si>
    <t>string | nil, errmsg</t>
  </si>
  <si>
    <t>encEncryptCreate</t>
  </si>
  <si>
    <t>Added dgst and enc QCOM API class of functions</t>
  </si>
  <si>
    <t>encDecryptCreate</t>
  </si>
  <si>
    <t>Create an decryption object.</t>
  </si>
  <si>
    <t>Create a HMAC hashing object similar to qcom_dgstCreate() above.</t>
  </si>
  <si>
    <t>_timer</t>
  </si>
  <si>
    <t>Timer</t>
  </si>
  <si>
    <t>timerCreate</t>
  </si>
  <si>
    <t>timer</t>
  </si>
  <si>
    <t>Returns the given user's print history. A user's print history must not be saved across machine restarts. Refer to the QCOM 3 SDK for required sanity checks and returns values.</t>
  </si>
  <si>
    <t>luaPrintHistory</t>
  </si>
  <si>
    <t>ciphername, key, iv, plaintext</t>
  </si>
  <si>
    <t>w5.1 5.2, 5.3</t>
  </si>
  <si>
    <t>last set value</t>
  </si>
  <si>
    <t>continues</t>
  </si>
  <si>
    <t>userQuarantine</t>
  </si>
  <si>
    <t>userIsQuarantined</t>
  </si>
  <si>
    <t>boolean[, table] | nil, errmsg</t>
  </si>
  <si>
    <t>table, number</t>
  </si>
  <si>
    <t>machineID:string | nil</t>
  </si>
  <si>
    <t>countryCode:string | nil</t>
  </si>
  <si>
    <t>currencyCode:string | nil</t>
  </si>
  <si>
    <t>stateProv:string | nil</t>
  </si>
  <si>
    <t>meterDenom : number | nil</t>
  </si>
  <si>
    <t>minRTP : number</t>
  </si>
  <si>
    <t>maxRTP : number</t>
  </si>
  <si>
    <t>egmMaxRTPdev : number</t>
  </si>
  <si>
    <t>egmcrdenom : number</t>
  </si>
  <si>
    <t xml:space="preserve">evHysteresisTime : number </t>
  </si>
  <si>
    <t>ecteoilist : table | nil</t>
  </si>
  <si>
    <t>machineID : string</t>
  </si>
  <si>
    <t>countryCode : string</t>
  </si>
  <si>
    <t>currencyCode : string</t>
  </si>
  <si>
    <t>stateProv : string</t>
  </si>
  <si>
    <t>sEventID : string, function | nil</t>
  </si>
  <si>
    <t>meterName : string</t>
  </si>
  <si>
    <t>MeterID : string</t>
  </si>
  <si>
    <t>ntpEnbFlag:boolean</t>
  </si>
  <si>
    <t>NTP support is mandatory</t>
  </si>
  <si>
    <t>v3.0.0</t>
  </si>
  <si>
    <t>The above notice must be included in all copies of this publication.</t>
  </si>
  <si>
    <t>userWhoAmI</t>
  </si>
  <si>
    <t>timerSetp</t>
  </si>
  <si>
    <t>username : string, table</t>
  </si>
  <si>
    <t>The maximum number of timer objects a qcom user may have. One value per user.</t>
  </si>
  <si>
    <t>The smallest period / interval a qcom user timer object may have. One value per user. Min 1</t>
  </si>
  <si>
    <t>MAIN_DOOR_OPENED</t>
  </si>
  <si>
    <t>MAIN_DOOR_CLOSED</t>
  </si>
  <si>
    <t>LOGIC_DOOR_OPENED</t>
  </si>
  <si>
    <t>LOGIC_DOOR_CLOSED</t>
  </si>
  <si>
    <t>BELLY_DOOR_CLOSED</t>
  </si>
  <si>
    <t>BNA_DOOR_OPENED</t>
  </si>
  <si>
    <t>BNA_STACKER_REMOVED</t>
  </si>
  <si>
    <t>BNA_STACKER_FULL</t>
  </si>
  <si>
    <t>BNA_JAMMED</t>
  </si>
  <si>
    <t>BNA_FAULT</t>
  </si>
  <si>
    <t>BNA_EXCESS_NOTE_REJ</t>
  </si>
  <si>
    <t xml:space="preserve">BNA_YOYO                </t>
  </si>
  <si>
    <t xml:space="preserve">BNA_DISCONNECTED    </t>
  </si>
  <si>
    <t xml:space="preserve">BNA_CONNECTED    </t>
  </si>
  <si>
    <t>BNA_DOOR_CLOSED</t>
  </si>
  <si>
    <t>BNA_STACKER_RETURNED</t>
  </si>
  <si>
    <t>BNA_STACKER_CLEARED</t>
  </si>
  <si>
    <t xml:space="preserve">BNA_STACKER_FULL_NOTICE          </t>
  </si>
  <si>
    <t xml:space="preserve">BNA_STACKER_HIGH_LEVEL                </t>
  </si>
  <si>
    <t>Concerning the physical security of the machine</t>
  </si>
  <si>
    <t>eventsGetIterator</t>
  </si>
  <si>
    <t>ebiterator : table, number</t>
  </si>
  <si>
    <t>[startat : string]</t>
  </si>
  <si>
    <t>eventsGetLast</t>
  </si>
  <si>
    <t>Returns a copy of the most recent event in the QCOM event buffer. Refer to QCOM section 13.5 for the table schema.</t>
  </si>
  <si>
    <t>Returns the current status of the QCOM event buffer. Refer to the QCOM 3 SDK for the schema of the return value.</t>
  </si>
  <si>
    <t>eventsStatus</t>
  </si>
  <si>
    <t>POWER_UP</t>
  </si>
  <si>
    <t>POWER_DOWN</t>
  </si>
  <si>
    <t>RTC_REFRESHED</t>
  </si>
  <si>
    <t>POWER_UP now includes the power down time so this event is no longer required</t>
  </si>
  <si>
    <t>Equiv QCOM v1.x ECode</t>
  </si>
  <si>
    <t>eventsGetSLx</t>
  </si>
  <si>
    <t>pvStats</t>
  </si>
  <si>
    <t>pvSetp</t>
  </si>
  <si>
    <t>pvname : string</t>
  </si>
  <si>
    <t>Returns a table comprised of PV usage and other PV information pertaining to the given username. Refer to the QCOM 3 SDK for the table schema and other information.</t>
  </si>
  <si>
    <t>Final review and finalisation of API classes: _pv, _events</t>
  </si>
  <si>
    <t>Refer to QCOM 3 document for other related changes</t>
  </si>
  <si>
    <t>edocs#1605373</t>
  </si>
  <si>
    <t>string | false | nil, errmsg</t>
  </si>
  <si>
    <t>zInfo</t>
  </si>
  <si>
    <t>zTodo / zInfo</t>
  </si>
  <si>
    <t>OLGR use only. Refer to the QCOM 3 main document for the list of confirmed libraries</t>
  </si>
  <si>
    <r>
      <t xml:space="preserve">Fetch an QCOM event buffer iterator. If startat == "oldest" then the iterator will start at the oldest event (wrt serial number). Any other value for startat (including </t>
    </r>
    <r>
      <rPr>
        <i/>
        <sz val="10"/>
        <rFont val="Arial"/>
        <family val="2"/>
      </rPr>
      <t>nil</t>
    </r>
    <r>
      <rPr>
        <sz val="10"/>
        <rFont val="Arial"/>
        <family val="2"/>
      </rPr>
      <t>) causes the iterator to start at the newest event. See the global type sheet for more information re the ebiterator return value. The number return value denotes the current number of events in the event buffer. Once this value reaches the event buffer size it never changes until the next machine factory reset.</t>
    </r>
  </si>
  <si>
    <r>
      <t xml:space="preserve">Returns a copy of the event that was most recently overwritten in the QCOM event buffer. The function will return </t>
    </r>
    <r>
      <rPr>
        <i/>
        <sz val="10"/>
        <rFont val="Arial"/>
        <family val="2"/>
      </rPr>
      <t>nil</t>
    </r>
    <r>
      <rPr>
        <sz val="10"/>
        <rFont val="Arial"/>
        <family val="2"/>
      </rPr>
      <t xml:space="preserve"> until the event buffer has been filled initially. Refer to QCOM section 13.5 for the table schema.</t>
    </r>
  </si>
  <si>
    <t>Creates a meter in host machine NV critical memory that the user can update.</t>
  </si>
  <si>
    <t>userMeterSetp</t>
  </si>
  <si>
    <t xml:space="preserve">Returns a table for one or all qcom users (if no arg is present) </t>
  </si>
  <si>
    <t>number | table | nil, errmsg</t>
  </si>
  <si>
    <t>Sets the maximum number of user meters the given QCOM user can create. The default for a new QCOM user is zero. The user must exist.</t>
  </si>
  <si>
    <t>Returns the current value/s of the given meter for the given username and metername.</t>
  </si>
  <si>
    <t>Berkeley Socket API</t>
  </si>
  <si>
    <t>State</t>
  </si>
  <si>
    <r>
      <rPr>
        <sz val="8"/>
        <color theme="1"/>
        <rFont val="Consolas"/>
        <family val="3"/>
      </rPr>
      <t xml:space="preserve">I / O = non-blocking
</t>
    </r>
    <r>
      <rPr>
        <b/>
        <sz val="11"/>
        <color theme="1"/>
        <rFont val="Consolas"/>
        <family val="3"/>
      </rPr>
      <t>s=qcom.tcpClient()</t>
    </r>
  </si>
  <si>
    <t>connect()</t>
  </si>
  <si>
    <t>Idle</t>
  </si>
  <si>
    <t>nil, "not connected"</t>
  </si>
  <si>
    <t xml:space="preserve">true </t>
  </si>
  <si>
    <t>Connecting</t>
  </si>
  <si>
    <t>connected_cbfunc()</t>
  </si>
  <si>
    <t>Connected</t>
  </si>
  <si>
    <t>Disconnecting</t>
  </si>
  <si>
    <t>nil, "disconnecting"</t>
  </si>
  <si>
    <t>disconnect_cbfunc()</t>
  </si>
  <si>
    <t>close()</t>
  </si>
  <si>
    <t>s.close()</t>
  </si>
  <si>
    <t>s.free()</t>
  </si>
  <si>
    <t>QCOM 3 Communications API Supplementary Information</t>
  </si>
  <si>
    <t>Added "Comms" sheet titled: QCOM 3 Communications API Supplementary Information</t>
  </si>
  <si>
    <t>socket()</t>
  </si>
  <si>
    <t>free()</t>
  </si>
  <si>
    <t>canwrite_cbfunc()</t>
  </si>
  <si>
    <r>
      <rPr>
        <sz val="11"/>
        <color rgb="FFFF0000"/>
        <rFont val="Calibri"/>
        <family val="2"/>
      </rPr>
      <t xml:space="preserve">• </t>
    </r>
    <r>
      <rPr>
        <sz val="10"/>
        <color rgb="FFFF0000"/>
        <rFont val="Arial"/>
        <family val="2"/>
      </rPr>
      <t>The 10 sec. min. times above relates to QCOM 3 State Event SPAM prevention.</t>
    </r>
  </si>
  <si>
    <t>nil, "queued"</t>
  </si>
  <si>
    <t>(see note 1)</t>
  </si>
  <si>
    <t>(see note 2)</t>
  </si>
  <si>
    <t xml:space="preserve">Notes: </t>
  </si>
  <si>
    <t>Source : www.ibm.com</t>
  </si>
  <si>
    <t>QCOM Comms. Lua API</t>
  </si>
  <si>
    <t xml:space="preserve">                    Refer to the QCOM main document - QCOM socket API free() command section for more information.</t>
  </si>
  <si>
    <t>set_callback()</t>
  </si>
  <si>
    <t>nil, "freed"</t>
  </si>
  <si>
    <t>(See note 3)</t>
  </si>
  <si>
    <t>all</t>
  </si>
  <si>
    <t>s.connect()</t>
  </si>
  <si>
    <t>Berkeley Socket API to
QCOM Communications TCP API Mapping</t>
  </si>
  <si>
    <t>Socket type: non-SSL</t>
  </si>
  <si>
    <r>
      <t xml:space="preserve">QCOM Communications TCP API Function SPAM
Return Value Matrix
</t>
    </r>
    <r>
      <rPr>
        <sz val="8"/>
        <color theme="1"/>
        <rFont val="Calibri"/>
        <family val="2"/>
        <scheme val="minor"/>
      </rPr>
      <t xml:space="preserve">I.e. assuming no peer or other issues; calling </t>
    </r>
    <r>
      <rPr>
        <i/>
        <sz val="8"/>
        <color theme="1"/>
        <rFont val="Calibri"/>
        <family val="2"/>
        <scheme val="minor"/>
      </rPr>
      <t xml:space="preserve">function() </t>
    </r>
    <r>
      <rPr>
        <sz val="8"/>
        <color theme="1"/>
        <rFont val="Calibri"/>
        <family val="2"/>
        <scheme val="minor"/>
      </rPr>
      <t xml:space="preserve">below during </t>
    </r>
    <r>
      <rPr>
        <u/>
        <sz val="8"/>
        <color theme="1"/>
        <rFont val="Calibri"/>
        <family val="2"/>
        <scheme val="minor"/>
      </rPr>
      <t>State</t>
    </r>
    <r>
      <rPr>
        <sz val="8"/>
        <color theme="1"/>
        <rFont val="Calibri"/>
        <family val="2"/>
        <scheme val="minor"/>
      </rPr>
      <t xml:space="preserve"> must return:</t>
    </r>
  </si>
  <si>
    <t>Socket may not be reused</t>
  </si>
  <si>
    <t xml:space="preserve">                    QCOM Users: qcom.tcpClient() must be called 1:1 w.r.t. free() or the user will run out of sockets.</t>
  </si>
  <si>
    <t>scroll down for more info</t>
  </si>
  <si>
    <t>idMfr3</t>
  </si>
  <si>
    <t>A hardcoded manufacturer assigned string representing the full machine manufacturer's name as current at the time of implementation.</t>
  </si>
  <si>
    <t>idMfr</t>
  </si>
  <si>
    <t>GAME_ADDED</t>
  </si>
  <si>
    <t>Added state event "GAME_ADDED"</t>
  </si>
  <si>
    <t>GAME_LOADED</t>
  </si>
  <si>
    <t>GAME_REMOVED</t>
  </si>
  <si>
    <t>GAME_UNLOADED</t>
  </si>
  <si>
    <t>Details TBA. Do not implement at this time.</t>
  </si>
  <si>
    <t>gameuid : string | nil, errmsg</t>
  </si>
  <si>
    <t>boolean | nil, errmsg</t>
  </si>
  <si>
    <t>GEF defaults are - lsv lsv (was "0 - -")</t>
  </si>
  <si>
    <t>Deleted gameMeters() QCOM API function</t>
  </si>
  <si>
    <t>gamePCmeters</t>
  </si>
  <si>
    <t>gameList</t>
  </si>
  <si>
    <t>Added qcom.gameList() qcom API function</t>
  </si>
  <si>
    <t>5.2
5.3</t>
  </si>
  <si>
    <t>Blocking API.  Integrates with Luasocket. The QCOM API will provide a non-blocking TLS/SSL API instead.</t>
  </si>
  <si>
    <t>Added USER_STARTUP state event.</t>
  </si>
  <si>
    <t>userPrivileges</t>
  </si>
  <si>
    <t>x509</t>
  </si>
  <si>
    <t>x509decode</t>
  </si>
  <si>
    <t>string:PEM</t>
  </si>
  <si>
    <t>enc, x509</t>
  </si>
  <si>
    <t>dgst, x509</t>
  </si>
  <si>
    <t>dgst, enc</t>
  </si>
  <si>
    <t>Added x509 API class w function x509decode()</t>
  </si>
  <si>
    <t>USER_LOADSCRIPTS</t>
  </si>
  <si>
    <t>Added USER_LOADSCRIPTS state event</t>
  </si>
  <si>
    <t>userDiskStats</t>
  </si>
  <si>
    <t>table : {url:string [,hash:hexstring][, username] }</t>
  </si>
  <si>
    <t>qmaloadcert</t>
  </si>
  <si>
    <t>qmacertFingerprint</t>
  </si>
  <si>
    <t>qmaexecscript</t>
  </si>
  <si>
    <t>exit</t>
  </si>
  <si>
    <t>userSetScripts</t>
  </si>
  <si>
    <t>table : {scripts:string [, username] }</t>
  </si>
  <si>
    <r>
      <t xml:space="preserve">Command
</t>
    </r>
    <r>
      <rPr>
        <b/>
        <sz val="8"/>
        <rFont val="Arial"/>
        <family val="2"/>
      </rPr>
      <t>(Refer QCOM 3 s23)</t>
    </r>
  </si>
  <si>
    <t xml:space="preserve">Returns the machine's x509 self signed certificate as generated by the machine at the final stage of commissioning.  The certificate returned must not include the private key. The certificate format is PEM. </t>
  </si>
  <si>
    <t xml:space="preserve">This function challenges the machine electronic seal's "secret". A successful call indicates that the eSeal is intact. This function is applicable only to machines that implement an OLGR eSeal. </t>
  </si>
  <si>
    <t>QCOM Engine Panic</t>
  </si>
  <si>
    <t>secUserCert</t>
  </si>
  <si>
    <t>[username]</t>
  </si>
  <si>
    <t>cert : string : PEM[, privatekey : string : PEM] | nil</t>
  </si>
  <si>
    <t>tser, amt</t>
  </si>
  <si>
    <t>TICKET_OUT_PRINTING</t>
  </si>
  <si>
    <t>Ticket Printing</t>
  </si>
  <si>
    <t>gameid</t>
  </si>
  <si>
    <t>GAME_VAR_CHANGED</t>
  </si>
  <si>
    <t>Added MACHINE_UPGRADE state event</t>
  </si>
  <si>
    <t>Added GAME_VAR_CHANGED state event</t>
  </si>
  <si>
    <t>giveReasons : boolean</t>
  </si>
  <si>
    <t>boolean[, table]</t>
  </si>
  <si>
    <t>ectSubtractCreditDeclined</t>
  </si>
  <si>
    <t>ectIsEnabled</t>
  </si>
  <si>
    <t>This function returns the current machine hosted ECT EOI list to the calling user. This list is primarily used by the CRM to determine which QCOM user (if any) will be authorised to perform the next credit meter subtraction as a result of the COLLECT_WITH_CREDIT state event.</t>
  </si>
  <si>
    <t>The machine behaves as if its collect button was pressed.  For more information, refer to the section in QCOM 3 on credit redemption.  (This command must not queued as the equivalent poll was queued in QCOM v1.x)</t>
  </si>
  <si>
    <t>RFEF : boolean</t>
  </si>
  <si>
    <t>egmReserve</t>
  </si>
  <si>
    <t>egmSetReserve</t>
  </si>
  <si>
    <t>Reserve Feature Enable Flag. If set, the machine may offer a player instigated machine reserve feature at its discretion. If not set, the machine must not offer a player instigated machine reserve feature. Refer qcom_egmReserve() and qcom_egmSetReserve() QCOM API functions.</t>
  </si>
  <si>
    <t>SYSTEM_LOCKUP_RESPONSE</t>
  </si>
  <si>
    <t>secAddSUAcert</t>
  </si>
  <si>
    <t>userMeters is now tba as QCOM PV does the same</t>
  </si>
  <si>
    <t>For meter balancing formulas and self audit refer QCOM v1.x</t>
  </si>
  <si>
    <t>gameNum</t>
  </si>
  <si>
    <t>gameVarNum</t>
  </si>
  <si>
    <t>+Desined for use with unsafe sources!
-only about a year old. Became deprecated 2016-Feb and recommends binser</t>
  </si>
  <si>
    <t>peripheral</t>
  </si>
  <si>
    <t>true | false | nil</t>
  </si>
  <si>
    <t>The status of the peripheral. If the peripheral is operational, i.e. able to perform is intended function in the opinion of the host machine, then the machine must return "ok", otherwise the machine must indicate the most pertinent issue. The priority here from highest to lowest must be: device disconnected, hardware fault, other issue. Examples: "disconnected", "fault:yo-yo", "fault:jam". The "fault" prefix must be used to indicate a hardware fault.</t>
  </si>
  <si>
    <t>If a peripheral's 'quiet' flag is set, then any new issues with the peripheral (e.g. faults, disconnection, etc.) must not lockup the machine (i.e. disable play), however all events must still be generated as defined and any issues must be prominently displayed in machine audit mode in real time (for repair and maintenance purposes).  It is not mandatory for the machine's main (play) display to indicate current issues with a peripheral when it is set to quiet mode, if a display presence is required at this level then a QCOM user could use the QCOM Player Accessible Event Log feature for example.</t>
  </si>
  <si>
    <t>Peripheral suport - removed connected status flag and lastseen status field. Adj. defn. of status field accordingly.</t>
  </si>
  <si>
    <t>[x]</t>
  </si>
  <si>
    <t>API SPAM Risk</t>
  </si>
  <si>
    <r>
      <t xml:space="preserve">The number of coins / notes / tickets in the hopper / banknote stacker at last machine restart or status change excluding this value. A change in hopper level must not generate </t>
    </r>
    <r>
      <rPr>
        <b/>
        <sz val="10"/>
        <rFont val="Arial"/>
        <family val="2"/>
      </rPr>
      <t>PERIPHERAL_STATUS_CHANGED</t>
    </r>
    <r>
      <rPr>
        <sz val="10"/>
        <rFont val="Arial"/>
        <family val="2"/>
      </rPr>
      <t xml:space="preserve"> state events. (Warning - For hoppers without a weight sensor, this is typically a low reliability value due to human contributions to the amount as a result of recording clearance events).</t>
    </r>
  </si>
  <si>
    <t>hopperDefaultRefillAmount</t>
  </si>
  <si>
    <t>Added: hopperDefaultRefillAmount()</t>
  </si>
  <si>
    <t>PERIPHERAL_STATUS_CHANGED</t>
  </si>
  <si>
    <t>[x] means the implementation in a machine is optional</t>
  </si>
  <si>
    <t>Note 1: Touch screen faults must always be quiet if the machine offers a backup input device.  Otherwise touch screen faults must always lockup the machine.</t>
  </si>
  <si>
    <t>See Note 1</t>
  </si>
  <si>
    <t>Player Accessible Event Log</t>
  </si>
  <si>
    <t>pael</t>
  </si>
  <si>
    <t>Player_Accessible_Event_Log</t>
  </si>
  <si>
    <t>paelLogEvent</t>
  </si>
  <si>
    <t>paelPurge</t>
  </si>
  <si>
    <t>paelPurgeAll</t>
  </si>
  <si>
    <t>paelPurgePrivate</t>
  </si>
  <si>
    <t>PAEL API class was missing. Added</t>
  </si>
  <si>
    <t>username, number, number, number, number</t>
  </si>
  <si>
    <t>Sets the given QCOM user's parameters concerning PAEL.</t>
  </si>
  <si>
    <t>Allows a QCOM user to log an event to the PAEL with respect to their PAEL related settings</t>
  </si>
  <si>
    <t>paelSetp</t>
  </si>
  <si>
    <t>Allows the caller to purge one or more PAEL events that they logged previously.</t>
  </si>
  <si>
    <t>Allows the caller to purge all PAEL events that they logged previously.</t>
  </si>
  <si>
    <t>EODT - (as per QCOM v1.x) - obsolete / removed in QCOM 3</t>
  </si>
  <si>
    <t>obsolete</t>
  </si>
  <si>
    <t>Obsolete Meters in QCOM 3 (with respect to QCOM v1.x)</t>
  </si>
  <si>
    <t>tba: may need fault ID argument</t>
  </si>
  <si>
    <t>udpGetp</t>
  </si>
  <si>
    <t>Returns the values as set by the udpSetp() function for the given QCOM user. If no username argument is provided, then the function must return the stats for the calling user.</t>
  </si>
  <si>
    <t>Returns the values as set by the tcpClientSetp() function for the given QCOM user. If no username argument is provided, then the function must return the stats for the calling user.</t>
  </si>
  <si>
    <t>meterDenom | nil, errmsg</t>
  </si>
  <si>
    <r>
      <t xml:space="preserve">Returns a table of banknote insertion count meters by note denomination. Keys in the table must be integer numbers and represent the note denomination in </t>
    </r>
    <r>
      <rPr>
        <i/>
        <sz val="10"/>
        <rFont val="Arial"/>
        <family val="2"/>
      </rPr>
      <t xml:space="preserve">meterDenom </t>
    </r>
    <r>
      <rPr>
        <sz val="10"/>
        <rFont val="Arial"/>
        <family val="2"/>
      </rPr>
      <t>units (e.g. cents). The corresponding key values represent a count of the number of notes inserted.</t>
    </r>
  </si>
  <si>
    <t>Returns the value of a single EGM meter denoted by MeterID. Refer to the Meters sheet for defined key index string names. As per QCOM v1, meters related to peripherals will be nil until the device is detected by the machine. New peripheral meters must only appear upon machine/QLE restart.</t>
  </si>
  <si>
    <t>deleted the credit meter from the EGM meter list re design policy of not having meters that are simply the sum of other meters.</t>
  </si>
  <si>
    <t>0x1A</t>
  </si>
  <si>
    <t>BANKNOTE_REJECTED</t>
  </si>
  <si>
    <t>Added a BANKNOTE_REJECTED state event</t>
  </si>
  <si>
    <t>Renamed HOPPER_COLLECT_ state events postfix text to START / STOP (was ENTRY /  EXIT)</t>
  </si>
  <si>
    <t>HOPPER_OUT</t>
  </si>
  <si>
    <t>Added HOPPER_OUT state event</t>
  </si>
  <si>
    <t>Returns the set denomination associated with the given peripheral type.</t>
  </si>
  <si>
    <t>Sets the denomination of the peripheral. Not all peripherals of this type may be able to have their denomination set and the machine may alternatively auto-detect it, or be hardcoded, or it be settable in audit mode at machine commissioning; in this case the hopper denomination must be set by the machine no later than qcom_machineReady() turns true.
Peripheral denomination cannot be changed once set at this time.</t>
  </si>
  <si>
    <t>egmSetCreditDenom</t>
  </si>
  <si>
    <t>egmCreditDenom</t>
  </si>
  <si>
    <t>bnaMetersByDenom</t>
  </si>
  <si>
    <t>caDenom</t>
  </si>
  <si>
    <t>caSetDenom</t>
  </si>
  <si>
    <t>hopperDenom</t>
  </si>
  <si>
    <t>hopperSetDenom</t>
  </si>
  <si>
    <t>Accesible via the bna QCOM API function class</t>
  </si>
  <si>
    <t>Shortened function names containing the text denomination to denom</t>
  </si>
  <si>
    <t>gameGetp</t>
  </si>
  <si>
    <t>gameVarGetp</t>
  </si>
  <si>
    <t>progrGetp</t>
  </si>
  <si>
    <t>progrSetp</t>
  </si>
  <si>
    <t>hopperGetp</t>
  </si>
  <si>
    <t>caGetp</t>
  </si>
  <si>
    <t>tpGetp</t>
  </si>
  <si>
    <t>bnaGetp</t>
  </si>
  <si>
    <t>Refer QCOM API functions: qcom_bnaGetp(), qcom_tpGetp(), qcom_caGetp(), qcom_hopperGetp(). Also qcom.peripheralStatus()</t>
  </si>
  <si>
    <t>HOPPER_COLLECT_ENTRY</t>
  </si>
  <si>
    <t>HOPPER_COLLECT_EXIT</t>
  </si>
  <si>
    <r>
      <t xml:space="preserve">Thrown anytime the hopper motor starts. The </t>
    </r>
    <r>
      <rPr>
        <i/>
        <sz val="10"/>
        <rFont val="Arial"/>
        <family val="2"/>
      </rPr>
      <t xml:space="preserve">amt </t>
    </r>
    <r>
      <rPr>
        <sz val="10"/>
        <rFont val="Arial"/>
        <family val="2"/>
      </rPr>
      <t xml:space="preserve">field (type </t>
    </r>
    <r>
      <rPr>
        <i/>
        <sz val="10"/>
        <rFont val="Arial"/>
        <family val="2"/>
      </rPr>
      <t>camt</t>
    </r>
    <r>
      <rPr>
        <sz val="10"/>
        <rFont val="Arial"/>
        <family val="2"/>
      </rPr>
      <t>) denotes the expected amount to payout during the hopper pay. Related: QCOM API function qcom_hopperPayout()</t>
    </r>
  </si>
  <si>
    <t>HOPPER_RUNAWAY_AMOUNT</t>
  </si>
  <si>
    <t>Deleted the overpay meter. Overkill given how rare the event is these days. Illegal coins out are metered in the HOPPER_RUNAWAY_AMOUNT event</t>
  </si>
  <si>
    <t>CO, CM</t>
  </si>
  <si>
    <t>Editor: Any change to state event names or defintions may require an associated update to the respective state diagram</t>
  </si>
  <si>
    <t>SYSTEM_LOCKUP_CLEARED</t>
  </si>
  <si>
    <t>Created SYSTEM_LOCKUP_CLEARED state event</t>
  </si>
  <si>
    <t>v3.0.1 draft</t>
  </si>
  <si>
    <t>PERIPHERAL_UPGRADE</t>
  </si>
  <si>
    <t>[username:string]</t>
  </si>
  <si>
    <t>nil | table</t>
  </si>
  <si>
    <t>This function returns the current status of the QCOM 3 system lockup feature.</t>
  </si>
  <si>
    <t>Renamed: qcom_playRFEF() to qcom_egmReserve() and qcom_SetRFEF() to qcom_egmSetReserve() respectively</t>
  </si>
  <si>
    <t>boolean, reason: string | table | nil, errmsg</t>
  </si>
  <si>
    <t>Created EGM_OK_EX state event</t>
  </si>
  <si>
    <t>State Diagrams have been updated to reflect the above changes</t>
  </si>
  <si>
    <t>idAPIversions</t>
  </si>
  <si>
    <t>HMAC based hashing function based on qcom_dgst() above.</t>
  </si>
  <si>
    <r>
      <t xml:space="preserve">Calculate a hash of the </t>
    </r>
    <r>
      <rPr>
        <i/>
        <sz val="10"/>
        <rFont val="Arial"/>
        <family val="2"/>
      </rPr>
      <t>input</t>
    </r>
    <r>
      <rPr>
        <sz val="10"/>
        <rFont val="Arial"/>
        <family val="2"/>
      </rPr>
      <t xml:space="preserve"> string using the digest algorithm denoted by the </t>
    </r>
    <r>
      <rPr>
        <i/>
        <sz val="10"/>
        <rFont val="Arial"/>
        <family val="2"/>
      </rPr>
      <t>dgstname</t>
    </r>
    <r>
      <rPr>
        <sz val="10"/>
        <rFont val="Arial"/>
        <family val="2"/>
      </rPr>
      <t xml:space="preserve"> string. The machine must support the same range of algorithms as the current version openssl dgst command.</t>
    </r>
  </si>
  <si>
    <r>
      <t xml:space="preserve">All-in-one encrypt function. Must work with binary strings. The encryption algorithm is denoted by the </t>
    </r>
    <r>
      <rPr>
        <i/>
        <sz val="10"/>
        <rFont val="Arial"/>
        <family val="2"/>
      </rPr>
      <t xml:space="preserve">ciphername </t>
    </r>
    <r>
      <rPr>
        <sz val="10"/>
        <rFont val="Arial"/>
        <family val="2"/>
      </rPr>
      <t>string argument. The machine must support the same range of encryption algorithms as the current version openssl enc command. Refer to the QCOM 3 SDK for more details and requirements.</t>
    </r>
  </si>
  <si>
    <t>1.3.4</t>
  </si>
  <si>
    <t>~Feb 2017</t>
  </si>
  <si>
    <t>https://github.com/rxi/json.lua</t>
  </si>
  <si>
    <t>w5.1,  5.3.4</t>
  </si>
  <si>
    <t>{json.lua}-rxi</t>
  </si>
  <si>
    <t>dkjson</t>
  </si>
  <si>
    <t>5.2 / 5.3</t>
  </si>
  <si>
    <t>http://dkolf.de/src/dkjson-lua.fsl/home</t>
  </si>
  <si>
    <t>Single module. 9kb. No dependencies.</t>
  </si>
  <si>
    <t>Single module. 22kb.  No dependencies. Supports UTF-8</t>
  </si>
  <si>
    <t>2.5</t>
  </si>
  <si>
    <r>
      <t xml:space="preserve">[Can] use lpeg. Pure Lua. Supports UTF-8. </t>
    </r>
    <r>
      <rPr>
        <b/>
        <sz val="10"/>
        <rFont val="Arial"/>
        <family val="2"/>
      </rPr>
      <t>The module is nested and may need wrapping</t>
    </r>
  </si>
  <si>
    <t>http://lua-users.org/wiki/LuaXml</t>
  </si>
  <si>
    <t>General discussion</t>
  </si>
  <si>
    <t>https://github.com/manoelcampos/LuaXML</t>
  </si>
  <si>
    <t>0.5.0</t>
  </si>
  <si>
    <t>[table:{[ssl:boolean][, ipv6:boolean]}]</t>
  </si>
  <si>
    <t>Returns the QMA's x509 self signed certificate as set via the QCI.  Return value is nil if the certificate has not been loaded.  The certificate format is PEM.</t>
  </si>
  <si>
    <t>string:PEM | nil[, string]</t>
  </si>
  <si>
    <t>Legacy events in the 0x3000 range to be state events.</t>
  </si>
  <si>
    <t>secSetUAAverifyCert</t>
  </si>
  <si>
    <t>secUAAverifyCert</t>
  </si>
  <si>
    <t>cert : string : PEM | nil</t>
  </si>
  <si>
    <t>Copyright protects this publication. Your use of this publication is subject to the terms and conditions of the licence agreement entered into between you and the State of Queensland, acting through the Department of Justice and Attorney-General (‘the Department’). If you have not entered into a licence agreement with the Department, then you are not permitted to use this publication except to the extent permitted by the Copyright Act 1968 (Cth). If you would like to enter into a licence agreement with the Department to use this publication, please contact the Office of Liquor and Gaming Regulation on 13 QGOV (13 74 68) or visit https://www.business.qld.gov.au/industry/liquor-gaming</t>
  </si>
  <si>
    <t>uart</t>
  </si>
  <si>
    <t>uartOpen</t>
  </si>
  <si>
    <t>UART</t>
  </si>
  <si>
    <t>Added UART class giving QCOM user's access to a serial port on the machine.</t>
  </si>
  <si>
    <t>Bet Meters - are created by interested QCOM users only on demand.</t>
  </si>
  <si>
    <t>API class (a-z)</t>
  </si>
  <si>
    <t>playSetPEF</t>
  </si>
  <si>
    <t>playPEF</t>
  </si>
  <si>
    <t>PEF</t>
  </si>
  <si>
    <t>PEF defaults are now  na false na (was na 1 1)</t>
  </si>
  <si>
    <t>This event must not be logged for reserved users e.g. anon, qma &amp; reserved.</t>
  </si>
  <si>
    <t>v3.0.1</t>
  </si>
  <si>
    <t>Added qcom.userShutdown() function</t>
  </si>
  <si>
    <t>userShutdown</t>
  </si>
  <si>
    <t>xml2lua (one way)</t>
  </si>
  <si>
    <t>Lua-htmlparser</t>
  </si>
  <si>
    <t>https://github.com/msva/lua-htmlparser</t>
  </si>
  <si>
    <t>LGPL+</t>
  </si>
  <si>
    <t>Overkill.</t>
  </si>
  <si>
    <t>Parse HTML text into a tree of elements with selectors</t>
  </si>
  <si>
    <t>htmlparser</t>
  </si>
  <si>
    <t>parser</t>
  </si>
  <si>
    <t>https://github.com/LuaDist/luasoap</t>
  </si>
  <si>
    <t>Fine as a import library with minor changes</t>
  </si>
  <si>
    <t>Kepler aka BSD</t>
  </si>
  <si>
    <t>refill</t>
  </si>
  <si>
    <t>QCOM 3 Peripheral Summary - Getp() Key, Value pairs</t>
  </si>
  <si>
    <t>[weightsensor]</t>
  </si>
  <si>
    <t>State Events</t>
  </si>
  <si>
    <t>QCOM API Functions</t>
  </si>
  <si>
    <t>Meters</t>
  </si>
  <si>
    <t>Hopper peripheral QCOM 3 support summary</t>
  </si>
  <si>
    <t>Related</t>
  </si>
  <si>
    <t>[level]</t>
  </si>
  <si>
    <t>PERIPHERAL_STATUS_CHANGED spam risk....suggest 1 per sec max...no send with COIN IN SE &amp; REFILL</t>
  </si>
  <si>
    <t>connected : boolean</t>
  </si>
  <si>
    <t>full : boolean</t>
  </si>
  <si>
    <t>instigates a hopper pay</t>
  </si>
  <si>
    <t>(xls says once only - some machine/hoppers may not want to allow this to be changed - ie denom is read from hopper)</t>
  </si>
  <si>
    <t>DC all as its still TBA</t>
  </si>
  <si>
    <t>how about keeping a last hopper fault eventid?...re cant tell when hopper is ok again….just create HOPPER_OK event</t>
  </si>
  <si>
    <t>Banknote / ticket acceptor peripheral QCOM 3 support summary</t>
  </si>
  <si>
    <t>[tisupport]</t>
  </si>
  <si>
    <t>Ticket printer peripheral QCOM 3 support summary</t>
  </si>
  <si>
    <t>Coin acceptor peripheral QCOM 3 support summary</t>
  </si>
  <si>
    <t>denom</t>
  </si>
  <si>
    <t>(related) -- NB event descriptor may be changed</t>
  </si>
  <si>
    <t>Added a summary sheet per peripheral (hopper, bna, ca, tp)</t>
  </si>
  <si>
    <t>Added PERIPHERAL_STATUS_CHANGED state event</t>
  </si>
  <si>
    <t>uartSetp</t>
  </si>
  <si>
    <t>uartGetp</t>
  </si>
  <si>
    <t>Added qcom.uartSetp() &amp; qcom.uartGetp() functions.</t>
  </si>
  <si>
    <t>timeSetStrfmt</t>
  </si>
  <si>
    <t>timeStrfmt</t>
  </si>
  <si>
    <t>Gets the string time format used by the QLE</t>
  </si>
  <si>
    <t>Added new time QCOM API functions: timeSetStrfmt &amp; timeStrfmt</t>
  </si>
  <si>
    <t>See MACHINE_TIME_CHANGED below</t>
  </si>
  <si>
    <t>1/s</t>
  </si>
  <si>
    <t>1g</t>
  </si>
  <si>
    <t>userSetMyUAApublicKey</t>
  </si>
  <si>
    <t>cert : string : PEM</t>
  </si>
  <si>
    <t>Added userSetMyUAApublicKey() QCOM API function</t>
  </si>
  <si>
    <t>State events renamed:
CONTENT_AUDIT_COMPLETE_COMMON =&gt; CAUDIT_FIN_COMMON
CONTENT_AUDIT_COMPLETE_GAME =&gt; CAUDIT_FIN_GAME</t>
  </si>
  <si>
    <t>CAUDIT_FIN_COMMON</t>
  </si>
  <si>
    <t>CAUDIT_FIN_GAME</t>
  </si>
  <si>
    <t>alg:string[, seed:hexstring]</t>
  </si>
  <si>
    <t>USER_READY</t>
  </si>
  <si>
    <t>Added a USER_READY state event</t>
  </si>
  <si>
    <t>gameid:string, category:string, alg:string[, seed:hexstring]</t>
  </si>
  <si>
    <t>gameid:string[, category:string]</t>
  </si>
  <si>
    <t>gameid : string</t>
  </si>
  <si>
    <t>gameid | nil</t>
  </si>
  <si>
    <t>Returns the gameuid for the given gameid. If gameid is not found then the function must return nil.</t>
  </si>
  <si>
    <t>Equivalent to the Game Enabled Flag (GEF) in QCOM v1.x.  Returns the current value for the given gameid</t>
  </si>
  <si>
    <t>Returns the number of variations for the given gameid.  This value must not change unless the EGM application is restarted.</t>
  </si>
  <si>
    <t>Returns the currently set game variation ID number for the gameid</t>
  </si>
  <si>
    <t>Returns a numerically indexed table whose keys represent the list of variations IDs for the game denoted by gameid.  The table keys must represent the variation ID (VAR) number and each corresponding value is a number presenting the game's minimum theoretical percentage RTP. (precision is tba).  (Equivalent to the PRET functionality in QCOM v1.6).</t>
  </si>
  <si>
    <t>gameid, varid</t>
  </si>
  <si>
    <t>varid</t>
  </si>
  <si>
    <t xml:space="preserve">Returns a table whose keys represent properties of the game and variation denoted by the gameid and varid arguments.  Refer to the primary QCOM specification for a full description. </t>
  </si>
  <si>
    <t>gamename : string | nil, errmsg</t>
  </si>
  <si>
    <t>gamename</t>
  </si>
  <si>
    <t>PID_SESSION_STARTED</t>
  </si>
  <si>
    <t>Global value. Refer QCOM API function : qcom_machineSetMeterDenom()</t>
  </si>
  <si>
    <t>1D</t>
  </si>
  <si>
    <t>2g</t>
  </si>
  <si>
    <t>10g</t>
  </si>
  <si>
    <t>crm</t>
  </si>
  <si>
    <t>Cooldown</t>
  </si>
  <si>
    <t>BELLY_DOOR_OPENED</t>
  </si>
  <si>
    <t>Events renamed to DROPBOX_DOOR_OPENED; BELLY_DOOR_OPENED &amp; DROPBOX_DOOR_CLOSED</t>
  </si>
  <si>
    <t>300g</t>
  </si>
  <si>
    <t>userAnonPass</t>
  </si>
  <si>
    <r>
      <t xml:space="preserve">Progressive level ID - a numeric index into a game's progressive levels 1…n. 1 = highest prize level.
</t>
    </r>
    <r>
      <rPr>
        <i/>
        <sz val="10"/>
        <rFont val="Arial"/>
        <family val="2"/>
      </rPr>
      <t>Design note: Having the lowest index as the highest prize (as per QCOM v1) has the slight advantage that it has been the case to date, that the linked level (if any) in the game is level 1 (aka level 0 in QCOM v1).</t>
    </r>
  </si>
  <si>
    <r>
      <rPr>
        <b/>
        <strike/>
        <sz val="10"/>
        <rFont val="Arial"/>
        <family val="2"/>
      </rPr>
      <t>QSIM only function.</t>
    </r>
    <r>
      <rPr>
        <strike/>
        <sz val="10"/>
        <rFont val="Arial"/>
        <family val="2"/>
      </rPr>
      <t xml:space="preserve">
This QCOM API function retrieves the given QCOM user's certificate. This certificate is created by the host machine (QSIM) when the QCOM user is fully created. If no username argument is provided, then the function returns the certificate for the calling QCOM user. A private key is only returned when a user requests their own certificate.
It takes QSIM a little while for a certificate to be generated for a given user. Calling this function immediately after user creation may return the error </t>
    </r>
    <r>
      <rPr>
        <i/>
        <strike/>
        <sz val="10"/>
        <rFont val="Arial"/>
        <family val="2"/>
      </rPr>
      <t>nil, "User cert not ready"</t>
    </r>
    <r>
      <rPr>
        <strike/>
        <sz val="10"/>
        <rFont val="Arial"/>
        <family val="2"/>
      </rPr>
      <t xml:space="preserve">. Wait until the USER_CREATED event is logged to be safe.
</t>
    </r>
    <r>
      <rPr>
        <b/>
        <strike/>
        <sz val="10"/>
        <rFont val="Arial"/>
        <family val="2"/>
      </rPr>
      <t xml:space="preserve">QSIM uses these UserCerts to allow for easy UAA access. Refer QSIM's 'UAA' sub-dir.
Note the incept is NA and resources should not be spent in implementing this function in a real machine, as the function is very unlikely to ever become mandatory and the creation of the user certs is CPU intensive and they have no use in production machines. </t>
    </r>
  </si>
  <si>
    <r>
      <t xml:space="preserve">Reports the current value of the machine's Reserve Feature Enable Flag. For more information refer to the RFEF global type.
</t>
    </r>
    <r>
      <rPr>
        <i/>
        <sz val="10"/>
        <rFont val="Arial"/>
        <family val="2"/>
      </rPr>
      <t>This was formerly the qcom_playRFEF() function</t>
    </r>
  </si>
  <si>
    <r>
      <t xml:space="preserve">Sets the current value of the machine's Reserve Feature Enable Flag. For more information refer to the RFEF global type.
</t>
    </r>
    <r>
      <rPr>
        <i/>
        <sz val="10"/>
        <rFont val="Arial"/>
        <family val="2"/>
      </rPr>
      <t>This was formerly the qcom_playSetRFEF() function</t>
    </r>
  </si>
  <si>
    <t>QLE_READY</t>
  </si>
  <si>
    <t>TICKET_OUT_REQUEST</t>
  </si>
  <si>
    <t>See COLLECT_WITH_CREDIT state event. Depends on CRM.</t>
  </si>
  <si>
    <t>Impl. of bnaFirmwareUpgrade() is no longer optional</t>
  </si>
  <si>
    <t>QCOM 3 Event Category</t>
  </si>
  <si>
    <t>The function returns the current total overall memory used by the QCOM Lua Engine.</t>
  </si>
  <si>
    <t>Content audit results must not be saved across a restart, however a common audit will still return a list of uid</t>
  </si>
  <si>
    <t>Added 'afc' and 'quieted' fields to the FAULT_CLEARED state event</t>
  </si>
  <si>
    <r>
      <t xml:space="preserve">Returns true if the EGM is locked up in one or more fault conditions active.  Similar to QCOM v1.x GSR - Fault flag.  Note in QCOM 3 there are now "quiet" fault conditions which would not cause this function to return a true return value here. Related: </t>
    </r>
    <r>
      <rPr>
        <b/>
        <sz val="10"/>
        <rFont val="Arial"/>
        <family val="2"/>
      </rPr>
      <t xml:space="preserve">FAULT_CONDITON </t>
    </r>
    <r>
      <rPr>
        <sz val="10"/>
        <rFont val="Arial"/>
        <family val="2"/>
      </rPr>
      <t>state event</t>
    </r>
  </si>
  <si>
    <t>RESET_KEY</t>
  </si>
  <si>
    <t>Added new RESET_KEY state event</t>
  </si>
  <si>
    <t>rcResetKey</t>
  </si>
  <si>
    <t>Added new rcResetKey() qcom API function</t>
  </si>
  <si>
    <t>rcResetLockup</t>
  </si>
  <si>
    <t>Thrown whenever the EGM's reset key is activated or as a result of a call to qcom.rcResetKey(). When thrown as a result of a call to rcResetKey(), the username field must be present equal to the username of the calling user. The username field must not be present otherwise.</t>
  </si>
  <si>
    <t>CIEF</t>
  </si>
  <si>
    <t>Added CIEF global value and set defaults</t>
  </si>
  <si>
    <t>egmSPAMC</t>
  </si>
  <si>
    <t>Added a third SPAM API function (egmSPAMC). This third SPAM message will typically be privileged to QCOM users also given privilege to the QCOM_egmCreditInputDisable() QCOM API function.</t>
  </si>
  <si>
    <t>uartOpen : table arg : interface fields is now a integer. Adde dnew script field.</t>
  </si>
  <si>
    <t>machineQPC</t>
  </si>
  <si>
    <t>number:integer</t>
  </si>
  <si>
    <r>
      <t xml:space="preserve">State of the hopper full probe or bna stacker - true denotes full. The machine must ensure updates to this value (via </t>
    </r>
    <r>
      <rPr>
        <b/>
        <sz val="10"/>
        <rFont val="Arial"/>
        <family val="2"/>
      </rPr>
      <t>PERIPHERAL_STATUS_CHANGED</t>
    </r>
    <r>
      <rPr>
        <sz val="10"/>
        <rFont val="Arial"/>
        <family val="2"/>
      </rPr>
      <t>) cannot stutter or spam the state event.</t>
    </r>
  </si>
  <si>
    <t>A change in state has occurred with respect to the given peripheral's property.
The device field must be one of "bna", "ca", "hopper", "tp".
… is a variable number of updated key value pairs associated with the device's property list. All the properties updated must be in the devices Getp() table.</t>
  </si>
  <si>
    <t>Removed QCOM API function qcom.bnaStackerStatus()</t>
  </si>
  <si>
    <t>Added new API func. qcom.machineQPC()</t>
  </si>
  <si>
    <t xml:space="preserve">TICKET_PRINTER_DISCONNECTED    </t>
  </si>
  <si>
    <t>TICKET_PRINTER_CONNECTED</t>
  </si>
  <si>
    <t>Properties _Getp() QCOM API function</t>
  </si>
  <si>
    <t>Peripherals: removed properties: enabled, status</t>
  </si>
  <si>
    <t>Removed QCOM API functions: bnaSetEnableFlag, caSetEnableFlag</t>
  </si>
  <si>
    <t>error (fault)</t>
  </si>
  <si>
    <r>
      <t xml:space="preserve">connected, full, </t>
    </r>
    <r>
      <rPr>
        <i/>
        <sz val="10"/>
        <rFont val="Arial"/>
        <family val="2"/>
      </rPr>
      <t xml:space="preserve">empty, </t>
    </r>
    <r>
      <rPr>
        <sz val="10"/>
        <rFont val="Arial"/>
        <family val="2"/>
      </rPr>
      <t>fault</t>
    </r>
  </si>
  <si>
    <t>connected, fault</t>
  </si>
  <si>
    <t>ok, fault</t>
  </si>
  <si>
    <t>luaSEID</t>
  </si>
  <si>
    <t>qcom.luaEventData() no longer adds seid to the event data</t>
  </si>
  <si>
    <t>Added QCOM API function: qcom.luaSEID()</t>
  </si>
  <si>
    <t>= NADS from qcom v1.6</t>
  </si>
  <si>
    <t>rcGambleExit</t>
  </si>
  <si>
    <t>Causes the machine to exit the gamble feature if currently active and egmOK().</t>
  </si>
  <si>
    <t>Added rcGambleExit() QCOM API function</t>
  </si>
  <si>
    <t>Removed qcom.egmGamble() &amp; qcom.egmSetGamble() functions and replaced with
qcom.egmGambleSetp() &amp; qcom.egmGambleGetp()</t>
  </si>
  <si>
    <t>Returns the state event ID (seid) pertaining to the currently executing script. Useful for when the same function is hooked to multiple state events.</t>
  </si>
  <si>
    <t>[fds]</t>
  </si>
  <si>
    <t>pvCommit_string</t>
  </si>
  <si>
    <t>pvRestore_string</t>
  </si>
  <si>
    <t>string | nil | nil, errmsg</t>
  </si>
  <si>
    <t>Added new API functiopns: pvCommit_string() &amp; pcRestore_string(). They are more efficient.</t>
  </si>
  <si>
    <t>table : lib | nil, errmsg</t>
  </si>
  <si>
    <t>timerFetch</t>
  </si>
  <si>
    <t>Added new QCOM API functions qcom.timerFetch()</t>
  </si>
  <si>
    <t>Re QCOM API timer class; a timer timeroutCallback function can now Fetch its timer object via the timer tuid value.</t>
  </si>
  <si>
    <t>userList</t>
  </si>
  <si>
    <t>Sets the maximum allowable ECT amount (MAXECT) for the given user. The machine must limit ECT operations to amounts less than the value set by this function. The QCOM API applies this limit upon each call to qcom_ectAddCredit(), qcom_ect_TicketInAddCredit() &amp; qcom_ectSubtractCreditAuthorised(for the target username). (Equivalent to MAXECT in QCOM v1.6 except in QCOM 3 maxect is applied on a per user basis)</t>
  </si>
  <si>
    <t>Requests the machine to allocate and open a UART/serial port for use by the calling QCOM user. Success returns a table of functions {setState, getState, write, qwrite, qcancel, poke, close, free*}. *The QLE software driver makes free() private (no QCOM user access).</t>
  </si>
  <si>
    <t>2018-Aug-3</t>
  </si>
  <si>
    <t>QLUAE_GAME_LOADED</t>
  </si>
  <si>
    <t>QLUAE_QCI_USER_VERIFY</t>
  </si>
  <si>
    <t>QLUAE_QCI_USER_TRY</t>
  </si>
  <si>
    <t>QLUAE_QCI_ANON_TRY</t>
  </si>
  <si>
    <t>QLUAE_QCI_USER_DISC</t>
  </si>
  <si>
    <t>QLUAE_QCI_USER_COMMAND</t>
  </si>
  <si>
    <t>QLUAE_MACHINE_RAND</t>
  </si>
  <si>
    <t>QLUAE_DOWNLOAD_COMPLETE</t>
  </si>
  <si>
    <t>QLUAE</t>
  </si>
  <si>
    <t>2018-Aug-14</t>
  </si>
  <si>
    <t>Possible state events for future inclusion:</t>
  </si>
  <si>
    <t>Added new column to QCOM API sheet: "qapi_sendToHost()"</t>
  </si>
  <si>
    <t>SHUTTING_DOWN is now a sync state event</t>
  </si>
  <si>
    <t>Documented internal state events as per the SDK in the state events worksheet.
Refer State-events sheet, state events prefixed with QLUAE.</t>
  </si>
  <si>
    <t>Version: 3.0.2. rc 24- 17-Aug-2018. Copyright The State of Queensland</t>
  </si>
  <si>
    <t>QLE_IP_RX</t>
  </si>
  <si>
    <t>QLE_IP_ERROR</t>
  </si>
  <si>
    <t>QLE_IP_DISC</t>
  </si>
  <si>
    <t>QLE_IP_CONNECT</t>
  </si>
  <si>
    <t>QLE_IP_CANWRITE</t>
  </si>
  <si>
    <t>UDP</t>
  </si>
  <si>
    <t>IP</t>
  </si>
  <si>
    <t>User Hookable</t>
  </si>
  <si>
    <t>Sync Event</t>
  </si>
  <si>
    <t>QLE_ONESEC_TICK</t>
  </si>
  <si>
    <t>QLE_QMAEXEC</t>
  </si>
  <si>
    <t>MOT</t>
  </si>
  <si>
    <t>QMA</t>
  </si>
  <si>
    <t>QLE_USEREXEC_F</t>
  </si>
  <si>
    <t>QLE_UART_RX</t>
  </si>
  <si>
    <t>dispatchStateEvent (seid:string, t:table)</t>
  </si>
  <si>
    <t>dispatchSocketEvent (seid:string, t:table)</t>
  </si>
  <si>
    <t>dispatchUARTevent (seid:string, t:table)</t>
  </si>
  <si>
    <t>dispatchQMAscript (scrfunchash:string, username:string)</t>
  </si>
  <si>
    <t>dispatchUserFunc (username:string, funcname:string[, argstr:string])</t>
  </si>
  <si>
    <t>QCI</t>
  </si>
  <si>
    <t>dispatchOneSecTick (mot:number)</t>
  </si>
  <si>
    <t>QLUAE_   State Events</t>
  </si>
  <si>
    <t>For state event timing related considerations, refer to QCOM 3 section 14.2</t>
  </si>
  <si>
    <t>The host machine must ensure that "Sync" events must finish executing before the machine's main application continues.</t>
  </si>
  <si>
    <t>Ends the QCI session</t>
  </si>
  <si>
    <t>Network Command Line Interface</t>
  </si>
  <si>
    <t>QCIE_USER_PRINT</t>
  </si>
  <si>
    <t>QCIE_USER_REFUSED</t>
  </si>
  <si>
    <t>QCIE_USEROK</t>
  </si>
  <si>
    <t>print</t>
  </si>
  <si>
    <t>qle_memoryEnableQuota</t>
  </si>
  <si>
    <t>qle_memoryDisableQuota</t>
  </si>
  <si>
    <t>qle_memoryCreateUserdata</t>
  </si>
  <si>
    <t>qle_memoryGetStats</t>
  </si>
  <si>
    <t>qle_logStateEvent</t>
  </si>
  <si>
    <t>qle_QCIsendMesg</t>
  </si>
  <si>
    <t>QueryPerformanceCounter</t>
  </si>
  <si>
    <t>qle_dostring</t>
  </si>
  <si>
    <t>global</t>
  </si>
  <si>
    <t>Scope</t>
  </si>
  <si>
    <t>Return values</t>
  </si>
  <si>
    <t>newSocket</t>
  </si>
  <si>
    <t>usersLoadNVdata</t>
  </si>
  <si>
    <t>userSaveScripts</t>
  </si>
  <si>
    <t>downloadfile</t>
  </si>
  <si>
    <t>userLoadZIP</t>
  </si>
  <si>
    <t>userInitDotLuaExists</t>
  </si>
  <si>
    <t>smimeVerify</t>
  </si>
  <si>
    <t>userexecfunc</t>
  </si>
  <si>
    <t>unbase64</t>
  </si>
  <si>
    <t>tobase64</t>
  </si>
  <si>
    <t>sendToHost</t>
  </si>
  <si>
    <t>hqcom</t>
  </si>
  <si>
    <t>username:string</t>
  </si>
  <si>
    <t>seid:string 
[, sedata:table]</t>
  </si>
  <si>
    <t>msg:string</t>
  </si>
  <si>
    <t>QCIE_TRUST_CERT</t>
  </si>
  <si>
    <r>
      <t xml:space="preserve">The above commands must be sent by the host machine for processing by the QLE software driver.
Refer to the state event sheet : </t>
    </r>
    <r>
      <rPr>
        <b/>
        <i/>
        <sz val="10"/>
        <rFont val="Arial"/>
        <family val="2"/>
      </rPr>
      <t xml:space="preserve">QLUAE_QCI_USER_COMMAND </t>
    </r>
    <r>
      <rPr>
        <i/>
        <sz val="10"/>
        <rFont val="Arial"/>
        <family val="2"/>
      </rPr>
      <t>state event.</t>
    </r>
  </si>
  <si>
    <t>2018-Aug-22</t>
  </si>
  <si>
    <t>Added another summary table to the QCI summary sheet.</t>
  </si>
  <si>
    <t>Added new sheet : Clua</t>
  </si>
  <si>
    <t>Type</t>
  </si>
  <si>
    <t>qcomsockets</t>
  </si>
  <si>
    <t>hptimerfreq</t>
  </si>
  <si>
    <t>API_VERSIONS</t>
  </si>
  <si>
    <t>hms</t>
  </si>
  <si>
    <t>variable</t>
  </si>
  <si>
    <t>QCOM 3 client socket API related data. Its purposes are call-back function lookup and graceful socket closure. The host machine must keep this table populated. Refer to the QCOM 3 SDK : qle.lua module for requirements. Example implementation see: qlua.cpp.</t>
  </si>
  <si>
    <t>tuart</t>
  </si>
  <si>
    <t>QCOM 3 UART API related data. Its purposes are call-back function lookup and graceful com port closure. The host machine must keep this table populated. Refer to the QCOM 3 SDK : qle.lua, qcomapi.lua modules for requirements. Example implementation see: qlua232.cpp.</t>
  </si>
  <si>
    <t>Arguments /  Type</t>
  </si>
  <si>
    <t>machine.lua</t>
  </si>
  <si>
    <t>module</t>
  </si>
  <si>
    <t>Added dummy entries to QCOM API sheet: labelled "_sendToHost" to document some general senToHost messages. This is temporary.</t>
  </si>
  <si>
    <t>input:string, dgstname:string</t>
  </si>
  <si>
    <t>(input:string, seed:string, dgstname:string</t>
  </si>
  <si>
    <t>ciphername, key, iv, ciphertext</t>
  </si>
  <si>
    <t>dofullramclear:boolean</t>
  </si>
  <si>
    <t>hash:string:hexstring, t.username:string</t>
  </si>
  <si>
    <t>scripts:string:SMIME, SAAcert:string:PEM, username:string</t>
  </si>
  <si>
    <t>username:string, cmdname:string, argstr:string | nil</t>
  </si>
  <si>
    <t>cert:string:PEM</t>
  </si>
  <si>
    <t>Pre: the arg must contain only a single certificate in valid PEM format. The required PEM format is slightly more strict than normal (\n only &amp; no other padding) and must satisfy the string.gmatch in qcomapi.lua : qcom.x509decode(). Also see this function's source code for the required RV table schema.</t>
  </si>
  <si>
    <t>base64str:string[, no_newline:bool</t>
  </si>
  <si>
    <t>string[, no_newline:bool]</t>
  </si>
  <si>
    <r>
      <t>hqcom</t>
    </r>
    <r>
      <rPr>
        <sz val="10"/>
        <rFont val="Arial"/>
        <family val="2"/>
      </rPr>
      <t xml:space="preserve"> : table : lib : global</t>
    </r>
  </si>
  <si>
    <t>Refer QCOM 3 SDK</t>
  </si>
  <si>
    <t>msgName:string, table</t>
  </si>
  <si>
    <t>table : const</t>
  </si>
  <si>
    <t>true:success | nil,errmsg:string</t>
  </si>
  <si>
    <t>false:ok | true: means 'out of memory' / QLE will quarantine user</t>
  </si>
  <si>
    <t>table :success | nil,errmsg:string</t>
  </si>
  <si>
    <t>scripts : string : success | nil,errmsg:string</t>
  </si>
  <si>
    <t>nil,errmsg:string</t>
  </si>
  <si>
    <t>todo: needs true on success</t>
  </si>
  <si>
    <t>todo: add option to receive table as a serialised lua decl.</t>
  </si>
  <si>
    <t>table : success | nil,errmsg:string</t>
  </si>
  <si>
    <t>See 0x3008</t>
  </si>
  <si>
    <t>SAP_AWARD_V2</t>
  </si>
  <si>
    <t>not impl.</t>
  </si>
  <si>
    <t>[table:{[ipv6:boolean]}]</t>
  </si>
  <si>
    <t>2018-Oct-04</t>
  </si>
  <si>
    <t>qcom_udp() : added table argument to support IPv6</t>
  </si>
  <si>
    <t>egmGambleSetp</t>
  </si>
  <si>
    <t>egmGambleGetp</t>
  </si>
  <si>
    <t>{url:string:PEM[, hash:hexstring}</t>
  </si>
  <si>
    <t>{url:string:script: SMIME[, hash: hexstring}</t>
  </si>
  <si>
    <t>&lt;cmdname:string&gt; [&lt;argstr:string&gt;]</t>
  </si>
  <si>
    <t>{url:string:zip [:SMIME] [, hash:hexstring}</t>
  </si>
  <si>
    <t>The result of : openssl x509 –sha256 -in qmacert.pem -noout -fingerprint</t>
  </si>
  <si>
    <t>Launch a QCOM Lua Engine Command Prompt in the QCI session's QCOM user's environment.</t>
  </si>
  <si>
    <t>Load and execute the given string arg. as a string of Lua script in the QCI session's QCOM user’s environment.</t>
  </si>
  <si>
    <t>List all QCI commands</t>
  </si>
  <si>
    <t>table:success | nil,errmsg:string.
Refer QCOM SDK for required table schema</t>
  </si>
  <si>
    <t>The QLE software driver fully implements class of behalf of the host machine. The only contribution the host machine need make is the generation of the state event: QLE_ONESEC_TICK</t>
  </si>
  <si>
    <t>2018-Nov-05</t>
  </si>
  <si>
    <t>machineRAMclear() clarified arguments, return value and message to host.</t>
  </si>
  <si>
    <r>
      <t xml:space="preserve">*The method the QLE software driver will try to use to send QCI related messages to the host machine is called : </t>
    </r>
    <r>
      <rPr>
        <b/>
        <i/>
        <sz val="10"/>
        <rFont val="Arial"/>
        <family val="2"/>
      </rPr>
      <t>qle_QCIsendMesg().</t>
    </r>
    <r>
      <rPr>
        <i/>
        <sz val="10"/>
        <rFont val="Arial"/>
        <family val="2"/>
      </rPr>
      <t xml:space="preserve"> The host machine must provide a receipient Lua C function of this name in order to receive and buffer these messages.</t>
    </r>
  </si>
  <si>
    <t>QLE_DOSTRING</t>
  </si>
  <si>
    <t>luaL_dostring()</t>
  </si>
  <si>
    <t>QLE EGM meters updated</t>
  </si>
  <si>
    <t>Refer QCOM 3 section 14</t>
  </si>
  <si>
    <t>2018-Nov-09</t>
  </si>
  <si>
    <t>Added missing entry for syncEvent message</t>
  </si>
  <si>
    <t>SOCKET_FREED</t>
  </si>
  <si>
    <t>Added new state event: SOCKET_FREED</t>
  </si>
  <si>
    <t>2018-Nov-14</t>
  </si>
  <si>
    <t>Source : https://en.wikipedia.org/wiki/Berkeley_sockets</t>
  </si>
  <si>
    <t>Added QLE Dia sheet :  QCOM 3 Threads and Interfaces v1.png v1.1</t>
  </si>
  <si>
    <r>
      <t xml:space="preserve">This function, based on the argument supplied, returns either the machine's overall PEF (argument is </t>
    </r>
    <r>
      <rPr>
        <i/>
        <sz val="10"/>
        <rFont val="Arial"/>
        <family val="2"/>
      </rPr>
      <t>nil</t>
    </r>
    <r>
      <rPr>
        <sz val="10"/>
        <rFont val="Arial"/>
        <family val="2"/>
      </rPr>
      <t>), or a QCOM user's individual PEF (the user is denoted by the username argument), or a table of all user's PEF values indexed via username (if the argument is equal to "all").
Related: PLAY_ENABLED &amp; PLAY_DISABLED state events and the PEF global type.
Renamed : was playEnabled()</t>
    </r>
  </si>
  <si>
    <t>A vector version (.svg) of the diagram are available in the QSIM 3 /docs sub-directory</t>
  </si>
  <si>
    <t>machineUpgradeSetp</t>
  </si>
  <si>
    <t>machineUpgradeGetp</t>
  </si>
  <si>
    <t>Added machineUpgradeGetp()</t>
  </si>
  <si>
    <t>2018-Nov-15</t>
  </si>
  <si>
    <t>MUF</t>
  </si>
  <si>
    <t>Added machineUpgradeSetp() and global MUF flag</t>
  </si>
  <si>
    <t>QLE Lua state Identifier</t>
  </si>
  <si>
    <r>
      <t xml:space="preserve">Logged by the QLE Lua software driver. Logged each time a QCI command </t>
    </r>
    <r>
      <rPr>
        <i/>
        <sz val="10"/>
        <rFont val="Arial"/>
        <family val="2"/>
      </rPr>
      <t xml:space="preserve">userloadscripts </t>
    </r>
    <r>
      <rPr>
        <sz val="10"/>
        <rFont val="Arial"/>
        <family val="2"/>
      </rPr>
      <t xml:space="preserve">or the QCOM API function qcom.userLoadScripts() is invoked that also starts a download attempt, completes. Also thrown upon a successful call to qcom.userSetScripts().
The </t>
    </r>
    <r>
      <rPr>
        <i/>
        <sz val="10"/>
        <rFont val="Arial"/>
        <family val="2"/>
      </rPr>
      <t xml:space="preserve">hash </t>
    </r>
    <r>
      <rPr>
        <sz val="10"/>
        <rFont val="Arial"/>
        <family val="2"/>
      </rPr>
      <t xml:space="preserve">and </t>
    </r>
    <r>
      <rPr>
        <i/>
        <sz val="10"/>
        <rFont val="Arial"/>
        <family val="2"/>
      </rPr>
      <t xml:space="preserve">filesize </t>
    </r>
    <r>
      <rPr>
        <sz val="10"/>
        <rFont val="Arial"/>
        <family val="2"/>
      </rPr>
      <t>event data pertain to the file downloaded.</t>
    </r>
  </si>
  <si>
    <t>Logged by the QLE Lua software driver.</t>
  </si>
  <si>
    <r>
      <t xml:space="preserve">Internal to the QLE Lua software driver. This is the state event associated with the initial load() and initialisation of each user's script modules. This state event occurs whenever a QCOM user is started initially, or restarted (e.g. via a QCI restartuser command, or the QCOM API function qcom_userRestart()). This state event occurs once for each user script module startup.
</t>
    </r>
    <r>
      <rPr>
        <u/>
        <sz val="10"/>
        <rFont val="Arial"/>
        <family val="2"/>
      </rPr>
      <t>QCOM users do not need to hook onto this event as each user's overall script module is implicitly hooked to this state event and executed by the QLE on user startup. If a user did try to hook into this state event, luaHookScript() will return an error.</t>
    </r>
    <r>
      <rPr>
        <sz val="10"/>
        <rFont val="Arial"/>
        <family val="2"/>
      </rPr>
      <t xml:space="preserve">
Explanation; When each user script module is loaded, it must also be executed within the user's jailed environment in order to import any functions and variables into the user's jail. This is the state event associated with this process.
For example. If a QCOM user is comprised of two scripts modules: qinit.lua &amp; qutils.lua. On the startup of this user, each of the user's script modules will be called under the USER_STARTUP state event. Thus if the very first line of each user's script was:
                                    </t>
    </r>
    <r>
      <rPr>
        <b/>
        <sz val="10"/>
        <rFont val="Consolas"/>
        <family val="3"/>
      </rPr>
      <t xml:space="preserve">print(qcom.luaEventData().seid)
</t>
    </r>
    <r>
      <rPr>
        <sz val="10"/>
        <rFont val="Consolas"/>
        <family val="3"/>
      </rPr>
      <t xml:space="preserve">
</t>
    </r>
    <r>
      <rPr>
        <sz val="10"/>
        <rFont val="Arial"/>
        <family val="2"/>
      </rPr>
      <t xml:space="preserve">the output would be </t>
    </r>
    <r>
      <rPr>
        <b/>
        <sz val="10"/>
        <rFont val="Arial"/>
        <family val="2"/>
      </rPr>
      <t>"USER_STARTUP</t>
    </r>
    <r>
      <rPr>
        <sz val="10"/>
        <rFont val="Arial"/>
        <family val="2"/>
      </rPr>
      <t>".</t>
    </r>
  </si>
  <si>
    <t>QLE</t>
  </si>
  <si>
    <t>DL thread</t>
  </si>
  <si>
    <t>UART thread</t>
  </si>
  <si>
    <r>
      <rPr>
        <b/>
        <sz val="10"/>
        <rFont val="Arial"/>
        <family val="2"/>
      </rPr>
      <t xml:space="preserve">Source </t>
    </r>
    <r>
      <rPr>
        <sz val="8"/>
        <rFont val="Arial"/>
        <family val="2"/>
      </rPr>
      <t>Blank means host machine</t>
    </r>
  </si>
  <si>
    <t>Logged by the QLE UAA service / thread</t>
  </si>
  <si>
    <t>EGM / QLE</t>
  </si>
  <si>
    <t>Logged each time the machine frees an internal socket object used by the QLE. (Not to be confused with the freeing of an OS socket descriptor for which a QCOM socket object may do multiple times.)
This state event primarily allows the QLE Lua software driver to update its internal state that the QLE socket object has been freed.
To a QCOM user, it denotes that they can now create a new socket object without fear of reaching their maxobj limit.</t>
  </si>
  <si>
    <t>MACHINE_RAND</t>
  </si>
  <si>
    <t>Added MACHINE_RAND state event</t>
  </si>
  <si>
    <t>2018-Nov-20</t>
  </si>
  <si>
    <t>Lua allocator function</t>
  </si>
  <si>
    <t>Upload a QMA x509 formatted certificate  to the machine.</t>
  </si>
  <si>
    <t>machineUpgradeQueue</t>
  </si>
  <si>
    <t>2018-Nov-30</t>
  </si>
  <si>
    <t>Added machineUpgradeQueue API function</t>
  </si>
  <si>
    <t>Sets the string time format used by the QLE. Related: Lua os.date() ape function, and the ISO C strftime() format specifier. The machine must use this time format for all QCOM related string representations of time.</t>
  </si>
  <si>
    <t>Causes the device to skip all integrity checks on next restart/reboot only.  This function's purpose is typically to expedite boot times for machine testing and development purposes only.</t>
  </si>
  <si>
    <t>This function is applicable only to machines that implement an OLGR eSeal. Returns the machine's public key, generated at commissioning that pertains to its electronic seal implementation. The public key must not be destroyed on access (only the private key) so this function will only return nil in the event that no private keys have been generated yet or if the machine does not implement an OLGR eSeal.  Keys returned must be a string in PEM format</t>
  </si>
  <si>
    <t>Causes the machine to generate a new self signed x509 certificate (provided it has the required metadata to do so) for use with the QCOM www service.  Refer QCOM section 8.  Upon successful completion, the machine must automatically restart the www service (if already running) using the new certificate.  This function must return immediately.  todo need state events for www state changes</t>
  </si>
  <si>
    <t>If the www service is stopped then the machine must not automatically restart the www service after any machine restart</t>
  </si>
  <si>
    <t>If the www service is started then the machine must automatically restart the www service after any machine restart</t>
  </si>
  <si>
    <t>Returns if the www service is running or not</t>
  </si>
  <si>
    <t>This function must return the time latency between when the host application triggered the state event pertaining to the currently executing script, and the time read taken just prior execution of the current executing script.  (The machine would already have this time recorded as a result of qcom_userCPUstats totalisation). Units must be milliseconds and the timer resolution/granularity must be microseconds or better.  This function is typically used in QCOM testing to measure latencies in the time it takes for the machine to service QCOM state event in the QCOM Lua engine thread, but can be of use in general to QCOM users.</t>
  </si>
  <si>
    <t xml:space="preserve">This function returns a read only copy of the the given Lua table.  By keeping the original table local and making the read-only copy global (published) is a good way for a QCOM user to safely share data with other users. The required implementation of this function may be found in the QCOM SDK. </t>
  </si>
  <si>
    <t>Returns a list of external Lua libraries implemented by the machine and whether or not the library is enabled or disabled. The factory default  is all libraries enabled. (Library access control per user may come in later versions of the QCOM API). The return value is a table where the table key denotes the Ext Library ID string and the value is boolean where true = enable and false = disabled</t>
  </si>
  <si>
    <t>This function allows an external library in the QCOM Lua Engine to be disabled. For example a vulnerability or security issue found post production. Once an specific external library is disabled, it cannot be re-enabled unless the machine is RAM cleared (i.e. the disable must be stored in persistent memory). The string argument denotes an External Library ID string to disable. External Library ID strings are listed on the Lua-Libraries summary sheet. Warning this is a emergency failsafe function with serious side effects. E.g. disabling an external library will break any script currently using it (including any QCOM API functions if any - todo create dependency list). The disable must take effect immediately in both the QCOM Lua global and user environments. FYI Lua internal libs cannot be disabled.</t>
  </si>
  <si>
    <t>Returns true if all doors on the machine are closed.  If one or more doors are open then the function must return false. The function must take into account door close hysteresis (if implemented).</t>
  </si>
  <si>
    <t>These three functions refer to the EGM's externally accessible attendant key-switch. If the keyswitch is disabled via the QCOM API and the key-switch is subsequently physically activated, the EGM must emit a short negative sound to that the person knows the switch is disabled and not broken.</t>
  </si>
  <si>
    <t>This function implements GPM on-screen text message to the same requirements as QCOM v1.x GPM.  The table argument consists of the following key-value pairs: fanfare-boolean, text(80)-string.  Refer QCOM v1.x for more information</t>
  </si>
  <si>
    <t>Returns a table of game properties (or single entry thereof if the key argument is present) whose keys represent properties of the game denoted by gameid. Refer to the function's full description for more information.</t>
  </si>
  <si>
    <t>Returns the product market name of the game for the given gameid.  This must not include version information unless the version number is inherent to the game name.  E.g. "Bold Eagle II" is ok, but not "Big Wins v3.00.12"</t>
  </si>
  <si>
    <t>Returns a table of all games in the machine which have a progressive game component.  Returns nil if none. Each table key must be the gameid of a progressive game and the corresponding value must be boolean and equal to the value of true.</t>
  </si>
  <si>
    <t>Returns the event representing the last hit for the given progressive level or pluid* as denoted by the function arguments.  Returns nil if there has never been a hit for this event level for the given arguments.  (e.g. If pluid is used the  return value will be the details of the last hit for all levels with the pluid)</t>
  </si>
  <si>
    <t>Returns a table representing a set of pluid for each progressive level with a unique pluid in the machine.  Returns nil if there are no progressives levels in the machine.  When a table is returned, each key must be a string representing a pluid and the values must all be boolean and equal to true.</t>
  </si>
  <si>
    <t>Logs a USER_EVENT containing the data to the machine's event buffer. The table argument represents any additional data to be included in the event.  Table may be nil but would be unusual.  At this time this function is an integrity risk to the QCOM event buffer and therefore should really remain with the QMA and not be privileged out in production machines without an intermediary or overloaded function providing sanity checks and throttling as a failsafe. It will be primarily used for automated testing of QCOM event buffer implementations.</t>
  </si>
  <si>
    <t>Retrieves a copy of the event SLx table in the machine. Refer to the QCOM 3 SDK for the return value's table schema.</t>
  </si>
  <si>
    <t>This function adds the calling QCOM user to a machine hosted list of users expressing an interest in being authorised to perform the next the collect-with-credit event on the machine.  Refer to the  functions full description for more information.</t>
  </si>
  <si>
    <t>If the calling QCOM user's UI display is active, then this function must cause the machine to launch a suitable UI which prompts with string caption argument and requests the player to input a string  Once the string is entered by the player then the machine must return to the previous display UI of the given QCOM user and invoke the callback function argument with the value of the string  input by the player as a function argument.  This function must have no effect is the machine does not have a touch screen.</t>
  </si>
  <si>
    <t>Returns the known S.M.A.R.T drive attributes for all enabled S.M.A.R.T. drives in the machine. The return value is a table of drives - numerically indexed starting from 1. Each value is another table encompassing the supported SMART attributes for the given drive. In this table the index is the SMART ID and the corresponding value is the SMART attribute value for that ID.</t>
  </si>
  <si>
    <r>
      <t xml:space="preserve">Returns </t>
    </r>
    <r>
      <rPr>
        <i/>
        <sz val="10"/>
        <rFont val="Arial"/>
        <family val="2"/>
      </rPr>
      <t xml:space="preserve">true, table </t>
    </r>
    <r>
      <rPr>
        <sz val="10"/>
        <rFont val="Arial"/>
        <family val="2"/>
      </rPr>
      <t xml:space="preserve">if the given user is currently in quarantine, false if not. The table return value, present if the first return value equals </t>
    </r>
    <r>
      <rPr>
        <i/>
        <sz val="10"/>
        <rFont val="Arial"/>
        <family val="2"/>
      </rPr>
      <t xml:space="preserve">true, </t>
    </r>
    <r>
      <rPr>
        <sz val="10"/>
        <rFont val="Arial"/>
        <family val="2"/>
      </rPr>
      <t>contains information relating to the quarantine. Refer to the QCOM 3 SDK for more information and requirements.</t>
    </r>
  </si>
  <si>
    <t xml:space="preserve">This allows a user to set their self signed x509 in the machine.   It may be changed on demand. Todo clarify behaviour when called by the QMA. Returns true on success otherwise on error the function must return nil plus an error string. Todo error strings.  </t>
  </si>
  <si>
    <t>Returns the current anon user UAA login password</t>
  </si>
  <si>
    <t>This function is for testing automation purposes only and will never be privileged out in production machines.  Invoking this function must cause the machine to log the TEST_FAULT event and force the machine into a "QCOM Test Fault" fault condition equivalent to a general fault condition, for example a problem with a piece of hardware on the machine.  I.e. this function in an EGM will interrupt play or any state on the machine except for test/audit/door open modes. This allows for more automation of QCOM test scripts.</t>
  </si>
  <si>
    <t>If false, then the machine will forcibly set the diverter to the machine's cash box area.  If true then the machine will operate the diverter as per the hopper full probe.  If the machine has no hopper or if it is disabled, or disconnected, then the machine will automatically divert to the cash box regardless.</t>
  </si>
  <si>
    <t>A string comprised of hexadecimal characters (A...F, a…f, 0…9), least significant byte first. A QCOM 3 machine must accept both upper or lower case characters when used as an argument in the QCOM API or other form of input to the machine. The machine must default to a lower case hexstring when outputting hexstring as a QCOM API return value or by any other means.</t>
  </si>
  <si>
    <t>ECT Expression of Interest List.  Hosted by the machine. The ECT EOI list only pertains to credit meter subtraction operations. The list comprises of a Lua table indexed by QCOM username.  A QCOM user can add / remove their name from the table via the ECT EOI add / remove QCOM API functions.</t>
  </si>
  <si>
    <t>Denotes the regulatory maximum RTP deviation of a game across all its betting options.  E.g. some game's RTP increases as bet increases, egmMaxRTPdev applies a limit as to how much a game of this type can increase it RTP as bet increases.</t>
  </si>
  <si>
    <t>The denomination of displayed credit on the machine.  E.g. the credit, bet and win meter denomination.  A multiple of meterDenom.  E.g. if currencyCode = "AUD" and meterDenom = 100 (i.e. the units of "meters" are cents) and egmcrdenom = 100, then the value of a credit = $1 AUD</t>
  </si>
  <si>
    <r>
      <t xml:space="preserve">Percentage Return To Player.  Precision: </t>
    </r>
    <r>
      <rPr>
        <b/>
        <sz val="10"/>
        <rFont val="Arial"/>
        <family val="2"/>
      </rPr>
      <t>four</t>
    </r>
    <r>
      <rPr>
        <sz val="10"/>
        <rFont val="Arial"/>
        <family val="2"/>
      </rPr>
      <t xml:space="preserve"> decimal places max.</t>
    </r>
  </si>
  <si>
    <r>
      <t xml:space="preserve">Theoretical Percentage Return To Player.  Precision: </t>
    </r>
    <r>
      <rPr>
        <b/>
        <sz val="10"/>
        <rFont val="Arial"/>
        <family val="2"/>
      </rPr>
      <t>four</t>
    </r>
    <r>
      <rPr>
        <sz val="10"/>
        <rFont val="Arial"/>
        <family val="2"/>
      </rPr>
      <t xml:space="preserve"> decimal places max.</t>
    </r>
  </si>
  <si>
    <t>The ISO 3166-1-alpha-2 code. E.g. "AU" is Australia; "US" is United States.   This is two character uppercase string.</t>
  </si>
  <si>
    <t>The state / province the machine is located in.  Refer ISO 3166-2 state codes.</t>
  </si>
  <si>
    <t>Spam Prevention: the machine must delay for a minimum of one a second at the UI level before logging this event (if it doesn't already as a result of drawing or animations). Related s14.2.2.</t>
  </si>
  <si>
    <r>
      <t xml:space="preserve">Thrown when either a player presses collect on the machine while the machine is in idle mode with credit, or as a result of QCOM API qcom_rcCollectPress() function being invoked by an authorised QCOM user to the same conditions. Any script hooked to this function must handle re-entry as it will be possible for this state event to be spammed. In this regard the host machine must enforce a cooldown on collect button presses to a maximum of one per second.
Argument </t>
    </r>
    <r>
      <rPr>
        <i/>
        <sz val="10"/>
        <rFont val="Arial"/>
        <family val="2"/>
      </rPr>
      <t xml:space="preserve">amt </t>
    </r>
    <r>
      <rPr>
        <sz val="10"/>
        <rFont val="Arial"/>
        <family val="2"/>
      </rPr>
      <t>is type camt and denotes the current amount on the credit meter.
Spam Prevention: the machine must delay for a minimum of one a second at the UI level before logging this event (if it doesn't already as a result of drawing or animations). Related s14.2.2.</t>
    </r>
  </si>
  <si>
    <t>See QCOM API function qcom_egmCreditInputEnable()
Spam Prevention: the machine must delay for a minimum of one a second at the UI level before logging this event (if it doesn't already as a result of drawing or animations). Related s14.2.2.</t>
  </si>
  <si>
    <r>
      <t xml:space="preserve">Thrown when the EGM enters a state after a play whereby the question of whether the player wishes to play-on / re-bet, adjustbet, or enter gamble state is being asked. The </t>
    </r>
    <r>
      <rPr>
        <i/>
        <sz val="10"/>
        <rFont val="Arial"/>
        <family val="2"/>
      </rPr>
      <t xml:space="preserve">winamt </t>
    </r>
    <r>
      <rPr>
        <sz val="10"/>
        <rFont val="Arial"/>
        <family val="2"/>
      </rPr>
      <t xml:space="preserve">key value is type </t>
    </r>
    <r>
      <rPr>
        <i/>
        <sz val="10"/>
        <rFont val="Arial"/>
        <family val="2"/>
      </rPr>
      <t>camt</t>
    </r>
    <r>
      <rPr>
        <sz val="10"/>
        <rFont val="Arial"/>
        <family val="2"/>
      </rPr>
      <t xml:space="preserve"> and denotes the value of the win meter at that time. This state event is thrown only once per play.</t>
    </r>
  </si>
  <si>
    <t>Logged by the QLE Lua software driver. Logged each time a user successfully logs out via the QCOM Command Interpreter</t>
  </si>
  <si>
    <t>Generated by the CLua function qle_dostring(). It's main uses are: QCOM user restarts and QLE Lua state seeding.</t>
  </si>
  <si>
    <t>superseded by MACHINE_SEAL_CONFIRMED</t>
  </si>
  <si>
    <t>Logged immediately the machine has finished creating the user's account.  This event must not be logged for special users: i.e. anon, qma &amp; reserved users.</t>
  </si>
  <si>
    <r>
      <t xml:space="preserve">This flag must indicate if the peripheral is currently connected to the machine. Equals </t>
    </r>
    <r>
      <rPr>
        <i/>
        <sz val="10"/>
        <rFont val="Arial"/>
        <family val="2"/>
      </rPr>
      <t xml:space="preserve">true </t>
    </r>
    <r>
      <rPr>
        <sz val="10"/>
        <rFont val="Arial"/>
        <family val="2"/>
      </rPr>
      <t>if connected, false if not. If the machine cannot tell the difference between a disconnect and fault then return true in this case.</t>
    </r>
  </si>
  <si>
    <t>The date and time the  peripheral was last "seen" as connected by the machine.  If the device is currently connected then the machine must return the current local date and time.  If the machine has never made a connection with the peripheral since last factory reset then nil must be returned</t>
  </si>
  <si>
    <t>caSetDiverterAutoFlag</t>
  </si>
  <si>
    <t>A QCOM User was quarantined. 'reason' denotes why (= "cpu", "mem", "instr", or "disk"). 'scrhash' is a hash of the user's scripts.</t>
  </si>
  <si>
    <t>scrhash</t>
  </si>
  <si>
    <t>v3.0.2 draft</t>
  </si>
  <si>
    <t>2018-Dec-07</t>
  </si>
  <si>
    <t>Sent by the QLE during an active QCI session for a QCOM user whenever the respective QCOM user does a print(). toPrintData may contain spaces. The line to print is sanitised somewhat by the QLE first. The machine's UAA service must echo the print data to the respective QCOM user's UAA session if possible. Refer to the QCOM 3 SDK qle.lua module for more information.</t>
  </si>
  <si>
    <r>
      <t xml:space="preserve">Will return the timer object for the given tuid if valid; otherwise it returns </t>
    </r>
    <r>
      <rPr>
        <i/>
        <sz val="10"/>
        <rFont val="Arial"/>
        <family val="2"/>
      </rPr>
      <t>nil</t>
    </r>
    <r>
      <rPr>
        <sz val="10"/>
        <rFont val="Arial"/>
        <family val="2"/>
      </rPr>
      <t>. A given timer's tuid value is present in the timer object returned by qcom_timerCreate(); as well as via qcom_luaEventData() when this function called from within a timeoutCallback function.</t>
    </r>
  </si>
  <si>
    <r>
      <t>table</t>
    </r>
    <r>
      <rPr>
        <strike/>
        <sz val="10"/>
        <rFont val="Arial"/>
        <family val="2"/>
      </rPr>
      <t xml:space="preserve"> | nil, errmsg</t>
    </r>
  </si>
  <si>
    <t>This function retrieves the last completed game content audit results for the given game and category. If no category is provided then all available results for the given game will be returned. If no new results have been generated since the last restart of the machine, the function will return nil, "no results"</t>
  </si>
  <si>
    <t>This function returns the peripheral device manufacturer's firmware version string. The string must also include any applicable data validation set version ID (i.e. data that defines the parameters for currency acceptance for example). The format must be comma separated values with fields as per the NADS field in QCOM v1.6.x.</t>
  </si>
  <si>
    <t>userdata [,boolean]</t>
  </si>
  <si>
    <t>Play Enabled Flag
The machine must maintain one PEF per QCOM user and one overall PEF which is equal to the logical AND of each QCOM user's PEF. PEF's replace what was the MEF (Machine Enable Flag) ans SEF (Site Enable Flags) in QCOM v1.x  As per the QCOM v1, this flag disables only betting and new game play; i.e. the collect button must still function.
Related: CIEF above.</t>
  </si>
  <si>
    <r>
      <t xml:space="preserve">A SHA256 result of a QCOM user's Lua scripts concatenated together in order of filename. The filenames are indirectly included being listed within the mandatory </t>
    </r>
    <r>
      <rPr>
        <i/>
        <sz val="10"/>
        <rFont val="Arial"/>
        <family val="2"/>
      </rPr>
      <t xml:space="preserve">qinit.lua </t>
    </r>
    <r>
      <rPr>
        <sz val="10"/>
        <rFont val="Arial"/>
        <family val="2"/>
      </rPr>
      <t>file.</t>
    </r>
  </si>
  <si>
    <r>
      <t xml:space="preserve">The </t>
    </r>
    <r>
      <rPr>
        <i/>
        <sz val="10"/>
        <rFont val="Arial"/>
        <family val="2"/>
      </rPr>
      <t xml:space="preserve">winamt </t>
    </r>
    <r>
      <rPr>
        <sz val="10"/>
        <rFont val="Arial"/>
        <family val="2"/>
      </rPr>
      <t>value denotes by how much the EGM's '</t>
    </r>
    <r>
      <rPr>
        <i/>
        <sz val="10"/>
        <rFont val="Arial"/>
        <family val="2"/>
      </rPr>
      <t xml:space="preserve">wins' </t>
    </r>
    <r>
      <rPr>
        <sz val="10"/>
        <rFont val="Arial"/>
        <family val="2"/>
      </rPr>
      <t xml:space="preserve">meter has been incremented. Refer </t>
    </r>
    <r>
      <rPr>
        <i/>
        <sz val="10"/>
        <rFont val="Arial"/>
        <family val="2"/>
      </rPr>
      <t xml:space="preserve">Meters </t>
    </r>
    <r>
      <rPr>
        <sz val="10"/>
        <rFont val="Arial"/>
        <family val="2"/>
      </rPr>
      <t>sheet in this workbook. This state event must be thrown at the end of any play as soon as the win amount for the play is decided and cannot be changed by any means.</t>
    </r>
  </si>
  <si>
    <r>
      <rPr>
        <b/>
        <sz val="10"/>
        <rFont val="Arial"/>
        <family val="2"/>
      </rPr>
      <t xml:space="preserve">QSIM use only / dev mode. </t>
    </r>
    <r>
      <rPr>
        <sz val="10"/>
        <rFont val="Arial"/>
        <family val="2"/>
      </rPr>
      <t xml:space="preserve">No security is applied to a QCI login via this state event. Implementation optional. If implemented, then this state event must be disabled in production machines. Refer to the QCOM 3 SDK : qle.lua for more information.
The QLE Lua software driver will respond with the message </t>
    </r>
    <r>
      <rPr>
        <b/>
        <sz val="10"/>
        <rFont val="Arial"/>
        <family val="2"/>
      </rPr>
      <t xml:space="preserve">QCIE_USEROK </t>
    </r>
    <r>
      <rPr>
        <sz val="10"/>
        <rFont val="Arial"/>
        <family val="2"/>
      </rPr>
      <t xml:space="preserve">if the username matches any QCOM user's username; else </t>
    </r>
    <r>
      <rPr>
        <b/>
        <sz val="10"/>
        <rFont val="Arial"/>
        <family val="2"/>
      </rPr>
      <t xml:space="preserve">QCIE_USER_REFUSED </t>
    </r>
    <r>
      <rPr>
        <sz val="10"/>
        <rFont val="Arial"/>
        <family val="2"/>
      </rPr>
      <t>if no matching username is found. Refer QCI sheet for more information on these messages and their data.</t>
    </r>
  </si>
  <si>
    <r>
      <t xml:space="preserve">This state event must be logged by the host machine in the case its UAA\QCI listen service detects a closed peer connection that the QLE previously accepted. Or when the UAA service receives the message </t>
    </r>
    <r>
      <rPr>
        <b/>
        <sz val="10"/>
        <rFont val="Arial"/>
        <family val="2"/>
      </rPr>
      <t xml:space="preserve">QCIE_USER_REFUSED </t>
    </r>
    <r>
      <rPr>
        <sz val="10"/>
        <rFont val="Arial"/>
        <family val="2"/>
      </rPr>
      <t xml:space="preserve">from the QCOM Lua software driver that requires it to gracefully disconnect from a remote client. Related: </t>
    </r>
    <r>
      <rPr>
        <b/>
        <sz val="10"/>
        <rFont val="Arial"/>
        <family val="2"/>
      </rPr>
      <t xml:space="preserve">USER_LOGOFF </t>
    </r>
    <r>
      <rPr>
        <sz val="10"/>
        <rFont val="Arial"/>
        <family val="2"/>
      </rPr>
      <t>state event.</t>
    </r>
  </si>
  <si>
    <r>
      <t xml:space="preserve">This internal state event must be logged by the host machine whenever a command is received from a peer in a QCI session. Thus function processes the input QCI command line string. The host machine must ensure that commands:
- are throttled as per QCOM 3 requirements
- must not be able to be queued
The QCOM Lua software driver will respond with one or more </t>
    </r>
    <r>
      <rPr>
        <b/>
        <sz val="10"/>
        <rFont val="Arial"/>
        <family val="2"/>
      </rPr>
      <t xml:space="preserve">QCIE_ </t>
    </r>
    <r>
      <rPr>
        <sz val="10"/>
        <rFont val="Arial"/>
        <family val="2"/>
      </rPr>
      <t xml:space="preserve">prefixed messages. Refer to QCI sheet for more information. The most common response the machine's UAA service will receive in response to this state event is the </t>
    </r>
    <r>
      <rPr>
        <b/>
        <sz val="10"/>
        <rFont val="Arial"/>
        <family val="2"/>
      </rPr>
      <t xml:space="preserve">QCIE_USER_PRINT </t>
    </r>
    <r>
      <rPr>
        <sz val="10"/>
        <rFont val="Arial"/>
        <family val="2"/>
      </rPr>
      <t>message.</t>
    </r>
  </si>
  <si>
    <r>
      <t>Generated by the host machine in response to the QCI command '</t>
    </r>
    <r>
      <rPr>
        <b/>
        <sz val="10"/>
        <rFont val="Arial"/>
        <family val="2"/>
      </rPr>
      <t>docmd'</t>
    </r>
    <r>
      <rPr>
        <sz val="10"/>
        <rFont val="Arial"/>
        <family val="2"/>
      </rPr>
      <t>.
username:  must denote the username of QCI session that invoked the docmd.</t>
    </r>
  </si>
  <si>
    <t>v3.0.2</t>
  </si>
  <si>
    <t>TBA</t>
  </si>
  <si>
    <t>egmGameLastPlayed</t>
  </si>
  <si>
    <t>Returns the last played game in the EGM.</t>
  </si>
  <si>
    <t>2018-Dec-12</t>
  </si>
  <si>
    <t>Refer QCOM 3 SDK : qlua.cpp</t>
  </si>
  <si>
    <t>Convert the userdata to a Lua table so the QLE can access it. For required Lua table schema see module qle.lua in the QCOM 3 SDK.</t>
  </si>
  <si>
    <t>Lua-schema</t>
  </si>
  <si>
    <t>https://github.com/sschoener/lua-schema</t>
  </si>
  <si>
    <t>schema</t>
  </si>
  <si>
    <t>A simple package to check LUA-data against schemata. The package is written entirely in Lua (5.2) and has no further dependencies. It is designed to be easily extensible.</t>
  </si>
  <si>
    <t>Appears to work fine under Lua 5.3</t>
  </si>
  <si>
    <t>Both</t>
  </si>
  <si>
    <t>This is the ect 'subtraction' serial number.  Refer ECT_AUTHORISED state event and QCOM API function qcom_ectSubtractCreditAuthorised(). This global value must be stored in machine NV RAM.</t>
  </si>
  <si>
    <t>Refer to this function's full description in the QCOM 3 specification document for the required actions.</t>
  </si>
  <si>
    <r>
      <t xml:space="preserve">USER_STARTUP
</t>
    </r>
    <r>
      <rPr>
        <sz val="8"/>
        <rFont val="Arial"/>
        <family val="2"/>
      </rPr>
      <t>Not seen by QLE &amp; does not pass through the state event FIFO. Currently generated by qle.lua: HMSreceived()</t>
    </r>
  </si>
  <si>
    <t>Forces the given QCOM user into quarantine</t>
  </si>
  <si>
    <t xml:space="preserve">Changes the store last x (SLx) table for the machine event buffer. The table argument must have the same fields as the RV from a call to eventsGetSLx(). The QLE will ensure that the sum of all SLx values for every possible event category is less than the maximum QCOM event buffer size. The SLE will reject any attempt that causes this overall limit to be exceeded. SLx values may be set zero effectively disabling the “store last x” functionality for that event category.
  </t>
  </si>
  <si>
    <t>The machine must update and save the new SLx table, update its slxsum and apply to all future logged machine events</t>
  </si>
  <si>
    <r>
      <t>The</t>
    </r>
    <r>
      <rPr>
        <i/>
        <strike/>
        <sz val="10"/>
        <rFont val="Arial"/>
        <family val="2"/>
      </rPr>
      <t xml:space="preserve"> number</t>
    </r>
    <r>
      <rPr>
        <strike/>
        <sz val="10"/>
        <rFont val="Arial"/>
        <family val="2"/>
      </rPr>
      <t xml:space="preserve"> argument is in units of milliseconds. The QLE will reject any value greater than 10000 or less than 0. Refer to the section in QCOM 3 specification document called "Event SPAM Reduction" for more information.</t>
    </r>
  </si>
  <si>
    <r>
      <t xml:space="preserve">Returns the currently set value of </t>
    </r>
    <r>
      <rPr>
        <i/>
        <strike/>
        <sz val="10"/>
        <rFont val="Arial"/>
        <family val="2"/>
      </rPr>
      <t>evHysteresisTime.</t>
    </r>
  </si>
  <si>
    <t>2018-Dec-21</t>
  </si>
  <si>
    <t>1T</t>
  </si>
  <si>
    <t>Refer QCOM v1.6 autoplay flag.  This function turns the flag on/off as specified per the single argument</t>
  </si>
  <si>
    <t>Other supporting functions</t>
  </si>
  <si>
    <r>
      <t xml:space="preserve">This function must return a copy of the machine's UAA service, trusted certificate used for peer certificate verification if one is set. Returns </t>
    </r>
    <r>
      <rPr>
        <i/>
        <sz val="10"/>
        <rFont val="Arial"/>
        <family val="2"/>
      </rPr>
      <t>nil</t>
    </r>
    <r>
      <rPr>
        <sz val="10"/>
        <rFont val="Arial"/>
        <family val="2"/>
      </rPr>
      <t xml:space="preserve"> otherwise.</t>
    </r>
  </si>
  <si>
    <t>This state event concerns machine commissioning. This state event must be thrown upon the last of the machine required configuration items being successfully setup. This state event is only thrown by the machine once per RAM clear. Refer QCOM section 4.7.</t>
  </si>
  <si>
    <t>username, scripts:string:binary:zip file format</t>
  </si>
  <si>
    <t>QCOM 3 QLE host machine provided C-Lua functions and Lua globals summary</t>
  </si>
  <si>
    <t>As per the native Lua print() library function</t>
  </si>
  <si>
    <t>This function must turn on memory usage totalisation and monitoring for the given QCOM user.
If the second argument is present and equates to true, then memory use monitoring must still be turned on but a subsequent breach of memory limit must not cause the Lua interpreter to abort the current script.</t>
  </si>
  <si>
    <t>This must turn off memory use totalisation and monitoring, if on.</t>
  </si>
  <si>
    <r>
      <t>Description</t>
    </r>
    <r>
      <rPr>
        <sz val="10"/>
        <color rgb="FFFF0000"/>
        <rFont val="Arial"/>
        <family val="2"/>
      </rPr>
      <t/>
    </r>
  </si>
  <si>
    <t>QLE Lua software driver / QCOM API supporting encryption function.
Refer to the QCOM 3 SDK : qlua.cpp module for more informtation</t>
  </si>
  <si>
    <t>username, protocol : string :"tcp" | "udp", issecure : boolean, table: RV re qcom.tcpClientGetp (username)</t>
  </si>
  <si>
    <t>QLE supporting C functions: Ref SDK : qlua.cpp</t>
  </si>
  <si>
    <t>Generated by the host machine for each error pertaining to an IP socket.
suid:number:int = see above
Related: setErrorCallbackFunc() IP object member function.</t>
  </si>
  <si>
    <t>Generated by the host machine for each disconnection event pertaining to an IP socket.
suid:number:int = see above
Related: setDiscCallbackFunc() IP object member function.</t>
  </si>
  <si>
    <t>Generated by the host machine for each successful connection event pertaining to an IP socket.
suid:number:int = see above
Related: setConnectCallbackFunc() IP object member function.</t>
  </si>
  <si>
    <t>Generated by the host machine each time the socket object is available for writing after any period of write unavailability
suid:number:int = see above
Related: setWriteCallbackFunc() IP object member function.</t>
  </si>
  <si>
    <t>2019-Feb-22</t>
  </si>
  <si>
    <t>QLE_IP_ prefixed state event data has been optimised. Keys: username, cbtype &amp; seid are gone, and cbi introduced.</t>
  </si>
  <si>
    <t xml:space="preserve">Called by the QLE Lua software driver when it wants to send a message to the machine's UAA service. This function must send QCI related responses from the QLE Lua software driver to the machine's UAA/QCI service. These messages should be queued in a thread safe FIFO buffer for subsequent processing by the machines UAA service / thread.
Refer to the QCI summary sheet,the table titled “QLE QCI to host machine messages“ in this workbook for the list of QLE to UAA/QCI messages that must be supported. </t>
  </si>
  <si>
    <t>Create a new tcp or udp based client socket object for the named user wrt the arguments.</t>
  </si>
  <si>
    <t>QSIM may be used to demo message sequences between the QCOM Lua software driver and the required UAA service.</t>
  </si>
  <si>
    <r>
      <rPr>
        <sz val="10"/>
        <rFont val="Arial"/>
        <family val="2"/>
      </rPr>
      <t xml:space="preserve">Related: state events with prefix: </t>
    </r>
    <r>
      <rPr>
        <b/>
        <sz val="10"/>
        <rFont val="Arial"/>
        <family val="2"/>
      </rPr>
      <t xml:space="preserve">QLUAE_QCI_ </t>
    </r>
    <r>
      <rPr>
        <sz val="10"/>
        <rFont val="Arial"/>
        <family val="2"/>
      </rPr>
      <t>which define all the UAA to QLE messages.</t>
    </r>
  </si>
  <si>
    <r>
      <t>QCIE_TRUST_CERT username -1 deletecert</t>
    </r>
    <r>
      <rPr>
        <sz val="10"/>
        <rFont val="Consolas"/>
        <family val="3"/>
      </rPr>
      <t xml:space="preserve">
or</t>
    </r>
    <r>
      <rPr>
        <b/>
        <sz val="10"/>
        <rFont val="Consolas"/>
        <family val="3"/>
      </rPr>
      <t xml:space="preserve">
QCIE_TRUST_CERT username -1 UAAcert:PEM:string</t>
    </r>
  </si>
  <si>
    <t>QCOM 3 QLE Lua software driver messages</t>
  </si>
  <si>
    <t>Required Action</t>
  </si>
  <si>
    <t>heartbeat</t>
  </si>
  <si>
    <t>qle_ready</t>
  </si>
  <si>
    <t>syncEvent</t>
  </si>
  <si>
    <t>udpSetp_srcports</t>
  </si>
  <si>
    <t>Action ID</t>
  </si>
  <si>
    <t>C1_NV</t>
  </si>
  <si>
    <t>Trigger (abrev.)</t>
  </si>
  <si>
    <t>Trigger Description - full</t>
  </si>
  <si>
    <t>T1_FM</t>
  </si>
  <si>
    <t xml:space="preserve">A generally successful call of the QCOM 3 API function call with the same name as the message name. </t>
  </si>
  <si>
    <t>Common Trigger Glossary</t>
  </si>
  <si>
    <t>Common Action Glossary</t>
  </si>
  <si>
    <r>
      <t xml:space="preserve">The QLE sends the message in response to the </t>
    </r>
    <r>
      <rPr>
        <b/>
        <sz val="10"/>
        <rFont val="Arial"/>
        <family val="2"/>
      </rPr>
      <t xml:space="preserve">QLE_ONESEC_TICK </t>
    </r>
    <r>
      <rPr>
        <sz val="10"/>
        <rFont val="Arial"/>
        <family val="2"/>
      </rPr>
      <t>state event to let the host machine know all is well.</t>
    </r>
  </si>
  <si>
    <t>playSetPEFoverall</t>
  </si>
  <si>
    <t>Important information, please read. Contact OLGR for support if you have any questions.</t>
  </si>
  <si>
    <t>2019-Mar-01</t>
  </si>
  <si>
    <t>Created SendToHost sheet and moved message info there (was in Lua-API sheet)</t>
  </si>
  <si>
    <t>On demand.
Related: QCOM API function and QCI function of the same name.</t>
  </si>
  <si>
    <t>Trigger (FYI)</t>
  </si>
  <si>
    <t>C2_REF_FD</t>
  </si>
  <si>
    <t>See associated QCOM API function's description for required actions. Refer Lua-API sheet.</t>
  </si>
  <si>
    <t>The maximum permissible ECT (in/out). This value is applied is per user.</t>
  </si>
  <si>
    <t>ectenabled</t>
  </si>
  <si>
    <t>ectenabled : boolean</t>
  </si>
  <si>
    <t>Returned the current value for the machines ECT Enabled Flag. Return value: true = enabled; false = disabled</t>
  </si>
  <si>
    <t>QCIE_SHUTDOWN</t>
  </si>
  <si>
    <t>QCIE_SHUTDOWN unknown -1 shutdown</t>
  </si>
  <si>
    <t>2019-Mar-15</t>
  </si>
  <si>
    <t>Added missing QCIE_SHUTDOWN message description. See QCI sheet</t>
  </si>
  <si>
    <t>QCOM 3 QCIE_ Message Summary</t>
  </si>
  <si>
    <t>Message
Identifier</t>
  </si>
  <si>
    <t>2019-Mar-28</t>
  </si>
  <si>
    <t>Split QCI sheet into two, creating a QCIE messgae summary sheet. Was prev. all in one</t>
  </si>
  <si>
    <t>shutdownuser</t>
  </si>
  <si>
    <t>As per QCOM API function userRestart() on the invoking user</t>
  </si>
  <si>
    <t>As per QCOM API function userShutdown() on the invoking user</t>
  </si>
  <si>
    <t>QLE Lua software driver to UAA service messages*</t>
  </si>
  <si>
    <r>
      <rPr>
        <b/>
        <sz val="14"/>
        <rFont val="Arial"/>
        <family val="2"/>
      </rPr>
      <t xml:space="preserve">IP / UDP related state events.
</t>
    </r>
    <r>
      <rPr>
        <b/>
        <i/>
        <sz val="10"/>
        <rFont val="Arial"/>
        <family val="2"/>
      </rPr>
      <t>IP related state events are passed to QCOM Users by the QLE software driver via callback functions.</t>
    </r>
  </si>
  <si>
    <t>USER_SHUTDOWN</t>
  </si>
  <si>
    <t>Logged by the QLE Lua software driver. Logged each time a user is shutdown via either the QCOM API function or QCI command. User restarts also generate this state event.</t>
  </si>
  <si>
    <t>2019-Apr-08</t>
  </si>
  <si>
    <t>Logged by the QLE Lua software driver. Logged each time a QCOM user's scripts have finished being loaded and exec'd initially following a USER_STARTUP state event.</t>
  </si>
  <si>
    <t>woo</t>
  </si>
  <si>
    <t xml:space="preserve">Gaming venue type designator.  </t>
  </si>
  <si>
    <t xml:space="preserve">IP and UART callback functions now receive the associated state event data as a table passed as a function argument. </t>
  </si>
  <si>
    <t>2019-Jan-22</t>
  </si>
  <si>
    <t xml:space="preserve">Added new state event USER_SHUTDOWN. </t>
  </si>
  <si>
    <t>2019-Apr-17</t>
  </si>
  <si>
    <t>timersmax</t>
  </si>
  <si>
    <t>timersmint</t>
  </si>
  <si>
    <t>2019-Apr-18</t>
  </si>
  <si>
    <t>Removed QCOM API functions eventsSetHysteresisTime() &amp; eventsHysteresisTime() in lieu of a hardcoded value.</t>
  </si>
  <si>
    <t>The return value denotes the QCOM API version the machine is compliant.  E.g. 30000 denotes QCOM v3.00.00.</t>
  </si>
  <si>
    <t xml:space="preserve">Added shutdownuser QCI command. See QCI sheet </t>
  </si>
  <si>
    <t>timerSetp(). Increased max timers per user to 8 (was 4). Table argument fields names have also been changed for this function</t>
  </si>
  <si>
    <t>timerCreate() added new descr:string parameter.</t>
  </si>
  <si>
    <t>qcom.idInterfaceVersion() RV changed to 30202</t>
  </si>
  <si>
    <r>
      <t xml:space="preserve">A string denoting a QCOM State Event ID. Max length is </t>
    </r>
    <r>
      <rPr>
        <b/>
        <sz val="10"/>
        <rFont val="Arial"/>
        <family val="2"/>
      </rPr>
      <t xml:space="preserve">32 </t>
    </r>
    <r>
      <rPr>
        <sz val="10"/>
        <rFont val="Arial"/>
        <family val="2"/>
      </rPr>
      <t>characters (not counting any NULL terminating character)</t>
    </r>
  </si>
  <si>
    <t>PEM</t>
  </si>
  <si>
    <r>
      <t xml:space="preserve">x509 certificate or public key in PEM format. Max Length: As big as it need to be. If you must hardcode a limit then use </t>
    </r>
    <r>
      <rPr>
        <b/>
        <sz val="10"/>
        <rFont val="Arial"/>
        <family val="2"/>
      </rPr>
      <t xml:space="preserve">8192 </t>
    </r>
    <r>
      <rPr>
        <sz val="10"/>
        <rFont val="Arial"/>
        <family val="2"/>
      </rPr>
      <t xml:space="preserve">at a minimum.  </t>
    </r>
  </si>
  <si>
    <r>
      <t xml:space="preserve">Missing string max length above?
</t>
    </r>
    <r>
      <rPr>
        <sz val="10"/>
        <rFont val="Arial"/>
        <family val="2"/>
      </rPr>
      <t>Refer to the 'Global Types' worksheet</t>
    </r>
  </si>
  <si>
    <r>
      <t xml:space="preserve">The machine must queue a QCOM user restart for the calling user via a call to </t>
    </r>
    <r>
      <rPr>
        <b/>
        <sz val="10"/>
        <rFont val="Arial"/>
        <family val="2"/>
      </rPr>
      <t xml:space="preserve">qle_dostring() </t>
    </r>
    <r>
      <rPr>
        <sz val="10"/>
        <rFont val="Arial"/>
        <family val="2"/>
      </rPr>
      <t xml:space="preserve">function in the QLE and where the function argument must be set equal to the string: </t>
    </r>
    <r>
      <rPr>
        <b/>
        <sz val="10"/>
        <rFont val="Consolas"/>
        <family val="3"/>
      </rPr>
      <t xml:space="preserve">"quserRestart(\"&lt;username&gt;\")" </t>
    </r>
    <r>
      <rPr>
        <sz val="10"/>
        <rFont val="Arial"/>
        <family val="2"/>
      </rPr>
      <t xml:space="preserve">
See the Clua worksheet re qle_dostring().</t>
    </r>
  </si>
  <si>
    <t>sn:integer, ttl:integer</t>
  </si>
  <si>
    <t>qcomVersion : integer</t>
  </si>
  <si>
    <t>true, slxsum:integer | nil, errmsg</t>
  </si>
  <si>
    <t>eventuid:integer</t>
  </si>
  <si>
    <t>tuid: integer</t>
  </si>
  <si>
    <t>egmmaxbet : integer</t>
  </si>
  <si>
    <t>camt : integer</t>
  </si>
  <si>
    <t>integer | camt : integer</t>
  </si>
  <si>
    <t>NUME : integer</t>
  </si>
  <si>
    <t>varid : integer</t>
  </si>
  <si>
    <t>gameid : string, varid : integer</t>
  </si>
  <si>
    <t>MAXECT : integer</t>
  </si>
  <si>
    <t>username : string, camt : integer secs : integer</t>
  </si>
  <si>
    <t>integer</t>
  </si>
  <si>
    <t>Lua language base type. Related: math.type()</t>
  </si>
  <si>
    <t>{username, memlimit: integer: bytes}</t>
  </si>
  <si>
    <t>integer : const</t>
  </si>
  <si>
    <t>integer64</t>
  </si>
  <si>
    <t>string:base64, integer:stringLength | nil, errmsg</t>
  </si>
  <si>
    <t>string, integer:stringLength | nil, errmsg</t>
  </si>
  <si>
    <t>2019-May-15</t>
  </si>
  <si>
    <t>integer expint</t>
  </si>
  <si>
    <t>userDeleteSelf</t>
  </si>
  <si>
    <t>Added new QCOM API function qcom.userDeleteSelf()</t>
  </si>
  <si>
    <t>2019-May-16</t>
  </si>
  <si>
    <t>A successfull QCOM 3 API udpSetp() function call</t>
  </si>
  <si>
    <r>
      <t xml:space="preserve">This function causes the QLELSD to throw the </t>
    </r>
    <r>
      <rPr>
        <b/>
        <sz val="10"/>
        <rFont val="Arial"/>
        <family val="2"/>
      </rPr>
      <t xml:space="preserve">ATTENDANT_REQUIRED </t>
    </r>
    <r>
      <rPr>
        <sz val="10"/>
        <rFont val="Arial"/>
        <family val="2"/>
      </rPr>
      <t>state event. The machine must take no action. While this function may be arbitrarily called by the QCOM user/s granted privilege, it is intended to be used to indicate some form of a manual payment is required at the machine. Typically this function is privileged to the QCOM user in the role of the QCOM CRM. This function it is not intended to be used to indicate fault conditions as there is already a range of dedicated events and state events pertaining to fault conditions.</t>
    </r>
  </si>
  <si>
    <t>[reason:string:24]</t>
  </si>
  <si>
    <r>
      <t xml:space="preserve">This function queues up a full reboot of the machine. The primary purpose of this function is to assist in the automation of machine testing. The number argument denotes how many seconds the machine must wait before commencing the shutdown process. The </t>
    </r>
    <r>
      <rPr>
        <i/>
        <sz val="10"/>
        <rFont val="Arial"/>
        <family val="2"/>
      </rPr>
      <t xml:space="preserve">number </t>
    </r>
    <r>
      <rPr>
        <sz val="10"/>
        <rFont val="Arial"/>
        <family val="2"/>
      </rPr>
      <t xml:space="preserve">argument must be in the range 10 to 60 inclusive. The function must return immediately. A successful call must throw the </t>
    </r>
    <r>
      <rPr>
        <b/>
        <sz val="10"/>
        <rFont val="Arial"/>
        <family val="2"/>
      </rPr>
      <t>SHUTDOWN_PENDING</t>
    </r>
    <r>
      <rPr>
        <sz val="10"/>
        <rFont val="Arial"/>
        <family val="2"/>
      </rPr>
      <t xml:space="preserve"> state event to allow other users to be notified of the event. Once invoked, UAA new user logins must be refused. Once invoked any further calls to this function must have no effect (i.e. the pending shutdown cannot be cancelled or the timing changed). This function must have no effect if called from within a QCOM users start-up script.</t>
    </r>
  </si>
  <si>
    <t>denom : integer</t>
  </si>
  <si>
    <t>denomsupported: table</t>
  </si>
  <si>
    <t xml:space="preserve">Returns the set denomination associated with the given peripheral type.
Examples: </t>
  </si>
  <si>
    <t xml:space="preserve">This function returns the value of a single meter unit in the machine (and QCOM) in units of the machine's set currency code (ref qcom.locCurrencyCode()). For example if the machine's base currency is "USD" and the argument to machineSetMeterDenom() was -2, then this function will return a value of 0.01. </t>
  </si>
  <si>
    <t>Returns the machines current credit denomination. Refer to the global types table for the factory default value.</t>
  </si>
  <si>
    <t>2019-May-21</t>
  </si>
  <si>
    <t>Example {[100] = true, [200],=true}. A table of denoms that may set via qcom.hopperSetDenom. This table may be empty (e.g. in the case the machine reads this property from the hopper).</t>
  </si>
  <si>
    <t>The current denomination accepted by the hopper. Units are the currencies fractional denomination.</t>
  </si>
  <si>
    <t>CIEF : boolean</t>
  </si>
  <si>
    <t>Returns the value of the machine's Credit Input Enabled Flag (CIEF)</t>
  </si>
  <si>
    <t>Disables the ECT add/remove functions on the machine for all users. Related: ectenabled global type.</t>
  </si>
  <si>
    <r>
      <t xml:space="preserve">This function can add credit to the machine's credit meter. This function has two call formats. Related: </t>
    </r>
    <r>
      <rPr>
        <b/>
        <sz val="10"/>
        <rFont val="Arial"/>
        <family val="2"/>
      </rPr>
      <t xml:space="preserve">ECT_TO_CM </t>
    </r>
    <r>
      <rPr>
        <sz val="10"/>
        <rFont val="Arial"/>
        <family val="2"/>
      </rPr>
      <t>state event.</t>
    </r>
  </si>
  <si>
    <t>defrefill</t>
  </si>
  <si>
    <t>Units: camt. The default hopper refill default amount that is offered during a hopper empty condition; however the actual refill amount recorded may still be overridden by the attendant at the time of the refill.</t>
  </si>
  <si>
    <t>Get the set default hopper REFILL amount. Units are camt.</t>
  </si>
  <si>
    <t>defrefill: camt : integer</t>
  </si>
  <si>
    <r>
      <t xml:space="preserve">This function sets the default hopper refill default amount that is offered during a hopper empty condition; however the actual refill amount recorded may still be overridden by the attendant at the time of the refill. Refer </t>
    </r>
    <r>
      <rPr>
        <i/>
        <sz val="10"/>
        <rFont val="Arial"/>
        <family val="2"/>
      </rPr>
      <t xml:space="preserve">defrefill </t>
    </r>
    <r>
      <rPr>
        <sz val="10"/>
        <rFont val="Arial"/>
        <family val="2"/>
      </rPr>
      <t>in the global types sheet.
Related: QCOM v1.x REFILL field.</t>
    </r>
  </si>
  <si>
    <t>Return Value: Returns an associative indexed table where each key is a number representing a banknote denomination value (the value number printed on the note) currently supported by the note acceptor and the corresponding value is a boolean value representing whether or not the machine is currently accepting that banknote's denomination. If the key is a string then it must adhere to a specific format (tba). Machine manufacturers must contact the OLGR before using string keys here so that a format may be standardised upon.</t>
  </si>
  <si>
    <r>
      <t xml:space="preserve">If </t>
    </r>
    <r>
      <rPr>
        <i/>
        <sz val="10"/>
        <rFont val="Arial"/>
        <family val="2"/>
      </rPr>
      <t xml:space="preserve">qcom.machineReady() </t>
    </r>
    <r>
      <rPr>
        <sz val="10"/>
        <rFont val="Arial"/>
        <family val="2"/>
      </rPr>
      <t xml:space="preserve">is true, this function will enable all physical currency input on the machine. This function must not overwrite any credit input peripheral's enable flag. I.e. for a credit-in peripheral to accept credit, both CIEF and the peripherals enable flag must be set to true.  Related: </t>
    </r>
    <r>
      <rPr>
        <b/>
        <sz val="10"/>
        <rFont val="Arial"/>
        <family val="2"/>
      </rPr>
      <t>CREDIT_INPUT_ENABLED</t>
    </r>
    <r>
      <rPr>
        <sz val="10"/>
        <rFont val="Arial"/>
        <family val="2"/>
      </rPr>
      <t xml:space="preserve"> state event and the Credit Input Enable Flag (CIEF) global type.</t>
    </r>
  </si>
  <si>
    <r>
      <t xml:space="preserve">If </t>
    </r>
    <r>
      <rPr>
        <i/>
        <sz val="10"/>
        <rFont val="Arial"/>
        <family val="2"/>
      </rPr>
      <t xml:space="preserve">qcom.machineReady() </t>
    </r>
    <r>
      <rPr>
        <sz val="10"/>
        <rFont val="Arial"/>
        <family val="2"/>
      </rPr>
      <t>is true, this function enables the ECT add/remove functions on the machine for all users.</t>
    </r>
  </si>
  <si>
    <t>C1_NV
Disable / enable banknotes as indicated by the message data.
Disabling for acceptance any specific or all banknotes via this message must not affect the machine’s ability to accept cash tickets</t>
  </si>
  <si>
    <r>
      <t xml:space="preserve">This function must disable all forms of physical currency input on the machine. Specifically coins/tokens and banknotes; excludes cash-in tickets and ECT-in. 
Related: </t>
    </r>
    <r>
      <rPr>
        <b/>
        <sz val="10"/>
        <rFont val="Arial"/>
        <family val="2"/>
      </rPr>
      <t>CREDIT_INPUT_DISABLED</t>
    </r>
    <r>
      <rPr>
        <sz val="10"/>
        <rFont val="Arial"/>
        <family val="2"/>
      </rPr>
      <t xml:space="preserve"> state event, the Credit Input Enable Flag (CIEF) global type, and </t>
    </r>
    <r>
      <rPr>
        <b/>
        <sz val="10"/>
        <rFont val="Arial"/>
        <family val="2"/>
      </rPr>
      <t xml:space="preserve">CRLIMIT </t>
    </r>
    <r>
      <rPr>
        <sz val="10"/>
        <rFont val="Arial"/>
        <family val="2"/>
      </rPr>
      <t xml:space="preserve">re QCOM v1.x. A QCOM user may use a SPAM message to supply a message associated with the credit input disable.
Related: </t>
    </r>
    <r>
      <rPr>
        <b/>
        <sz val="10"/>
        <rFont val="Arial"/>
        <family val="2"/>
      </rPr>
      <t>qcom.playSetPEF()</t>
    </r>
    <r>
      <rPr>
        <sz val="10"/>
        <rFont val="Arial"/>
        <family val="2"/>
      </rPr>
      <t xml:space="preserve"> which has multi-user support and built-in messaging.</t>
    </r>
  </si>
  <si>
    <r>
      <t xml:space="preserve">Queue or update a System Lockup on the machine. 
</t>
    </r>
    <r>
      <rPr>
        <b/>
        <i/>
        <sz val="10"/>
        <rFont val="Arial"/>
        <family val="2"/>
      </rPr>
      <t xml:space="preserve">QCOM users note: unlike QCOM v1 that only allowed ECT-in during a SL, in a QCOM 3 machine, both ECT-in and ECT-out operations are permitted during a QCOM 3 SL. While only one QCOM user at a time can be authorised to perform an ECT-out (ref. qcom_ectSubtractCreditAuthorised()), it is theorectically possible for multiple users to perform ECT-in operations </t>
    </r>
    <r>
      <rPr>
        <b/>
        <i/>
        <u/>
        <sz val="10"/>
        <rFont val="Arial"/>
        <family val="2"/>
      </rPr>
      <t xml:space="preserve">at any time </t>
    </r>
    <r>
      <rPr>
        <b/>
        <i/>
        <sz val="10"/>
        <rFont val="Arial"/>
        <family val="2"/>
      </rPr>
      <t xml:space="preserve">during a SL. QCOM user scripts performing ECT in/out operations should take this into account.  </t>
    </r>
  </si>
  <si>
    <t>Refer to the notes at bottom for additional important explanatory information. (Refer to the glossary tables at bottom re: T* and C* abbreviated triggers and actions)</t>
  </si>
  <si>
    <t>url: string, hexstring</t>
  </si>
  <si>
    <r>
      <t xml:space="preserve">This function instigates a download attempt of an upgrade file package for the associated peripheral. The first argument denotes a URL of type </t>
    </r>
    <r>
      <rPr>
        <i/>
        <sz val="10"/>
        <rFont val="Arial"/>
        <family val="2"/>
      </rPr>
      <t xml:space="preserve">string </t>
    </r>
    <r>
      <rPr>
        <sz val="10"/>
        <rFont val="Arial"/>
        <family val="2"/>
      </rPr>
      <t>of the upgrade package. The second argument must be a hexstring representing a sha256 hash of the upgrade package denoted by the first argument for verification. The download attempt must occur in the background. For additional information, refer to the functions full description.</t>
    </r>
  </si>
  <si>
    <t>Mandaotory</t>
  </si>
  <si>
    <t>pfwdownload</t>
  </si>
  <si>
    <t>Added new sendToHost message "'pfwdownload"</t>
  </si>
  <si>
    <t>2019-May-24</t>
  </si>
  <si>
    <t>State events</t>
  </si>
  <si>
    <t>API index</t>
  </si>
  <si>
    <t>Lua API</t>
  </si>
  <si>
    <t>Global types</t>
  </si>
  <si>
    <t>State event diagrams</t>
  </si>
  <si>
    <t>QLE overview diagram</t>
  </si>
  <si>
    <t>SendToHost messages</t>
  </si>
  <si>
    <t>Clua QLE functions and globals</t>
  </si>
  <si>
    <t>Event Categories</t>
  </si>
  <si>
    <t>Meter Definitiions</t>
  </si>
  <si>
    <t>QCIE_ Message Summary</t>
  </si>
  <si>
    <t>Peripherals</t>
  </si>
  <si>
    <t>Peripherals - hopper</t>
  </si>
  <si>
    <t>Peripherals - banknote acceptor</t>
  </si>
  <si>
    <t>Peripherals - coin acceptor</t>
  </si>
  <si>
    <t>Peripherals - ticket printer</t>
  </si>
  <si>
    <t>back to index</t>
  </si>
  <si>
    <t>QCOM 3 QLE Diagram</t>
  </si>
  <si>
    <t>Click below to jump to the respective worksheet.</t>
  </si>
  <si>
    <t>Successful call to any of:
bnaFirmwareUpgrade()
caFirmwareUpgrade()
tpFirmwareUpgrade()</t>
  </si>
  <si>
    <t>Link to bna API functions</t>
  </si>
  <si>
    <t>stacker : boolean</t>
  </si>
  <si>
    <t>upgradeable : boolean</t>
  </si>
  <si>
    <t>fds : string</t>
  </si>
  <si>
    <t>status : string</t>
  </si>
  <si>
    <t>denomStatus</t>
  </si>
  <si>
    <t>metersByDenom</t>
  </si>
  <si>
    <t>RV of bnaNoteStatus()</t>
  </si>
  <si>
    <t>RV of bnaMetersByDenom</t>
  </si>
  <si>
    <t>qcom.bnaRejectTicket()</t>
  </si>
  <si>
    <t>meter notesrej++</t>
  </si>
  <si>
    <t>QCOM v1.6 states this event disables the bna only and not the EGM</t>
  </si>
  <si>
    <t>fyi</t>
  </si>
  <si>
    <t>Related: qcom.peripheralConnected()</t>
  </si>
  <si>
    <t>Denotes stacker connected status</t>
  </si>
  <si>
    <t>Denotes stacker full as indicated by the hardware probe</t>
  </si>
  <si>
    <t>Related: qcom.peripheralStatus()</t>
  </si>
  <si>
    <t>Use for prop: full; echo of note en/dis; ie any prop change not already covered by a state event</t>
  </si>
  <si>
    <t>btable | string | nil, errmsg</t>
  </si>
  <si>
    <t>btable | boolean | nil, errmsg</t>
  </si>
  <si>
    <r>
      <t xml:space="preserve">As above, but wrt the device/s overall </t>
    </r>
    <r>
      <rPr>
        <b/>
        <sz val="10"/>
        <rFont val="Arial"/>
        <family val="2"/>
      </rPr>
      <t>status</t>
    </r>
    <r>
      <rPr>
        <sz val="10"/>
        <rFont val="Arial"/>
        <family val="2"/>
      </rPr>
      <t>.</t>
    </r>
  </si>
  <si>
    <r>
      <t xml:space="preserve">As above, but wrt the device/s </t>
    </r>
    <r>
      <rPr>
        <b/>
        <sz val="10"/>
        <rFont val="Arial"/>
        <family val="2"/>
      </rPr>
      <t xml:space="preserve">connected </t>
    </r>
    <r>
      <rPr>
        <sz val="10"/>
        <rFont val="Arial"/>
        <family val="2"/>
      </rPr>
      <t>status.</t>
    </r>
  </si>
  <si>
    <r>
      <t xml:space="preserve">If the function argument is nil, this function returns a boolean table denoting which peripherals are </t>
    </r>
    <r>
      <rPr>
        <b/>
        <sz val="10"/>
        <rFont val="Arial"/>
        <family val="2"/>
      </rPr>
      <t xml:space="preserve">supported </t>
    </r>
    <r>
      <rPr>
        <sz val="10"/>
        <rFont val="Arial"/>
        <family val="2"/>
      </rPr>
      <t xml:space="preserve">in software by the machine.
If the function argument denotes a supported device string (e.g. "bna","ca","hopper","tp"), the function returns a boolean denoting if the given peripheral is </t>
    </r>
    <r>
      <rPr>
        <b/>
        <sz val="10"/>
        <rFont val="Arial"/>
        <family val="2"/>
      </rPr>
      <t>supported</t>
    </r>
    <r>
      <rPr>
        <sz val="10"/>
        <rFont val="Arial"/>
        <family val="2"/>
      </rPr>
      <t>.</t>
    </r>
  </si>
  <si>
    <t>qcom.peripheralSupported()</t>
  </si>
  <si>
    <t>NB. The QCIE_ message format is very basic. All message data starts with a username and socket ID number (even when that data is not used/required for the given message type). For any messages where username and socket ID number are totally NA; those fields are filled with dummy placeholder values. E.g. -1 for socket handle</t>
  </si>
  <si>
    <t>C1_NV &amp; C2_REF_FD</t>
  </si>
  <si>
    <r>
      <t xml:space="preserve">A machine shutdown or restart has been queued. The </t>
    </r>
    <r>
      <rPr>
        <i/>
        <sz val="10"/>
        <rFont val="Arial"/>
        <family val="2"/>
      </rPr>
      <t xml:space="preserve">time </t>
    </r>
    <r>
      <rPr>
        <sz val="10"/>
        <rFont val="Arial"/>
        <family val="2"/>
      </rPr>
      <t xml:space="preserve">argument is a number and must denote the number of seconds until the shutdown commences. The </t>
    </r>
    <r>
      <rPr>
        <i/>
        <sz val="10"/>
        <rFont val="Arial"/>
        <family val="2"/>
      </rPr>
      <t xml:space="preserve">ramclear </t>
    </r>
    <r>
      <rPr>
        <sz val="10"/>
        <rFont val="Arial"/>
        <family val="2"/>
      </rPr>
      <t>field if true denotes a ram clear was also queued via the QCOM API function qcom.machineRAMclear()</t>
    </r>
  </si>
  <si>
    <t xml:space="preserve">false | true, "ramclearp" | false </t>
  </si>
  <si>
    <t>commissionid:string, integer:secs before restart</t>
  </si>
  <si>
    <t>integer:secs</t>
  </si>
  <si>
    <t>C1_NV &amp;
Update display</t>
  </si>
  <si>
    <t>EGM factory / RAM Clear Default</t>
  </si>
  <si>
    <t>EGM power Up Default</t>
  </si>
  <si>
    <t>QLE QCOM user creat Default</t>
  </si>
  <si>
    <t>{username=&lt;username&gt;, reason=&lt;string:24&gt;}</t>
  </si>
  <si>
    <t>{amt=&lt;camt&gt;}</t>
  </si>
  <si>
    <t>{username=&lt;username&gt;}</t>
  </si>
  <si>
    <t>{[username=&lt;username&gt;]}</t>
  </si>
  <si>
    <t>{gameID=&lt;gameid&gt;, winamt=&lt;camt&gt;}</t>
  </si>
  <si>
    <t>{winamt=&lt;camt&gt;}</t>
  </si>
  <si>
    <t>{amt=&lt;camt&gt;, tser=&lt;integer&gt;}</t>
  </si>
  <si>
    <t>{results=&lt;string&gt;}</t>
  </si>
  <si>
    <t>{eventid=&lt;string&gt;, afc=&lt;boolean&gt;, quieted=&lt;boolean&gt;}</t>
  </si>
  <si>
    <t>{eventid=&lt;string&gt;}</t>
  </si>
  <si>
    <t>{device=&lt;string&gt;, …}</t>
  </si>
  <si>
    <t>{time=&lt;integer:secs&gt;, ramclear=&lt;boolean&gt;}</t>
  </si>
  <si>
    <t>{tdiff=&lt;integer:seconds&gt;, tzbias=&lt; integer:minutes&gt;}</t>
  </si>
  <si>
    <t>{username=&lt;username&gt;, address=&lt;string&gt;}</t>
  </si>
  <si>
    <t>{username=&lt;username&gt;, scrhash=&lt;hexstring&gt;}</t>
  </si>
  <si>
    <t>{gamestr=&lt;string:lua serialised table&gt;}</t>
  </si>
  <si>
    <t>{cert=&lt;string:PEM&gt;, handle=&lt;integer&gt;, address=&lt;string&gt;, verifyResult=&lt;integer&gt;, verifyErrmsg=&lt;string&gt;}</t>
  </si>
  <si>
    <t>{username=&lt;username&gt;, handle=&lt;integer:socket handle&gt;, address=&lt;string&gt;}</t>
  </si>
  <si>
    <t>{password=&lt;string&gt;, handle=&lt;integer:socket handle&gt;, address=&lt;string&gt;}</t>
  </si>
  <si>
    <t>{handle=&lt;integer:socketID&gt;}</t>
  </si>
  <si>
    <t>{handle=&lt;integer&gt;, cmdline=&lt;string&gt;}</t>
  </si>
  <si>
    <t>{username=&lt;username&gt;, sid=&lt;integer&gt;, protocol=&lt;string:"tcp":|"udp"&gt;}}</t>
  </si>
  <si>
    <t>As per eventsGetSLx() RV table schema</t>
  </si>
  <si>
    <r>
      <t xml:space="preserve">{[notedenom]=true, …}
</t>
    </r>
    <r>
      <rPr>
        <b/>
        <sz val="10"/>
        <rFont val="Arial"/>
        <family val="2"/>
      </rPr>
      <t xml:space="preserve">example: </t>
    </r>
    <r>
      <rPr>
        <sz val="10"/>
        <rFont val="Arial"/>
        <family val="2"/>
      </rPr>
      <t xml:space="preserve">
{10=true, 100=false, 50=true, 20=true, 5=true}</t>
    </r>
  </si>
  <si>
    <t>{username=&lt;username&gt;, amt=&lt;camt&gt;, reason=&lt;string:24&gt;, transid=&lt;string:8&gt;}</t>
  </si>
  <si>
    <t>{username=&lt;username&gt;, maxect=&lt;camt&gt;}</t>
  </si>
  <si>
    <t>{username=&lt;username&gt;, aamt=&lt;camt&gt;, timeout=&lt;integer:secs&gt;, mot=&lt;integer:secs&gt;}</t>
  </si>
  <si>
    <t>{maxbet=&lt;camt&gt;}</t>
  </si>
  <si>
    <t>{rfef=&lt;boolean&gt;}</t>
  </si>
  <si>
    <t>{sn=&lt;integer&gt;, ttl=&lt;integer&gt;}</t>
  </si>
  <si>
    <t>{camt=&lt;camt&gt;}</t>
  </si>
  <si>
    <t>{denom=&lt;integer&gt;}</t>
  </si>
  <si>
    <t>{machineid=&lt;string:32&gt;}</t>
  </si>
  <si>
    <t>{countrycode=&lt;string:2&gt;}</t>
  </si>
  <si>
    <t>{currencycode=&lt;string:3&gt;}</t>
  </si>
  <si>
    <t>{stateprov=&lt;string:48&gt;}</t>
  </si>
  <si>
    <t>{floorlocation:string:16}</t>
  </si>
  <si>
    <t>{venueaddress=&lt;string:80&gt;}</t>
  </si>
  <si>
    <t>{venueid:integer}</t>
  </si>
  <si>
    <t>{venuename:string:40}</t>
  </si>
  <si>
    <t>{venuetype=&lt;string:20&gt;}</t>
  </si>
  <si>
    <t>{time=&lt;integer:secs&gt;}</t>
  </si>
  <si>
    <t>{machinelanguage=&lt;string: maxlen:set by machine&gt;}</t>
  </si>
  <si>
    <t>{meterdenom=&lt;integer&gt;}</t>
  </si>
  <si>
    <t>{device=&lt;string&gt;, url=&lt;string&gt;, hash=&lt;hexstring&gt;}}</t>
  </si>
  <si>
    <t>{PEF=&lt;boolean&gt;}</t>
  </si>
  <si>
    <t>{username=&lt;username&gt;, limit=&lt;integer&gt;}</t>
  </si>
  <si>
    <r>
      <t xml:space="preserve">{All </t>
    </r>
    <r>
      <rPr>
        <b/>
        <sz val="10"/>
        <rFont val="Arial"/>
        <family val="2"/>
      </rPr>
      <t xml:space="preserve">DOWNLOAD_COMPLETE </t>
    </r>
    <r>
      <rPr>
        <sz val="10"/>
        <rFont val="Arial"/>
        <family val="2"/>
      </rPr>
      <t>state event data (for a success),   SHA256_digest=&lt;string&gt;}</t>
    </r>
  </si>
  <si>
    <t>{autoplayflag=&lt;boolean&gt;}</t>
  </si>
  <si>
    <t>{UAAtrustedCert=&lt;string:PEM&gt;}</t>
  </si>
  <si>
    <t>{[mtu=&lt;integer&gt;,] [maxbps=&lt;integer&gt;,] [maxiops=&lt;integer&gt;,] [maxobj=&lt;integer&gt;,] username=&lt;username&gt;}</t>
  </si>
  <si>
    <t>{username=&lt;username&gt;, timersmax=&lt;integer&gt;, timersmint=&lt;integer&gt;}</t>
  </si>
  <si>
    <t>{timeOSD=&lt;boolean&gt;}</t>
  </si>
  <si>
    <t>{bias=&lt;integer:mins&gt;}</t>
  </si>
  <si>
    <t>{username=&lt;username&gt;, cpulimit=&lt;integer&gt;}</t>
  </si>
  <si>
    <t>{username=&lt;username&gt;, disklimit=&lt;integer&gt;}</t>
  </si>
  <si>
    <t>{username=&lt;username&gt;, instrlimit=&lt;integer&gt;}</t>
  </si>
  <si>
    <t>{username=&lt;username&gt;, memlimit=&lt;integer&gt;}</t>
  </si>
  <si>
    <t>{username, pubkey:string:PEM}</t>
  </si>
  <si>
    <t>{keyid=&lt;string&gt;}</t>
  </si>
  <si>
    <t>{tdiff=&lt;integer:seconds&gt;, tzbias=&lt;integer: minutes&gt;}</t>
  </si>
  <si>
    <t>{tser=&lt;integer&gt;, amt=&lt;camt&gt;}</t>
  </si>
  <si>
    <t>{username=&lt;username&gt;, …varies}</t>
  </si>
  <si>
    <t>{username=&lt;username&gt;, …}</t>
  </si>
  <si>
    <t>{icondescr=&lt;string&gt;}</t>
  </si>
  <si>
    <t>2019-Jun-11</t>
  </si>
  <si>
    <t>Event data: made clearer wrt it being a Lua table key=pair list/record</t>
  </si>
  <si>
    <t>Lua Function Name</t>
  </si>
  <si>
    <t xml:space="preserve">
Lua Function
Return Value/s</t>
  </si>
  <si>
    <t>Lua Function Arguments and
Call Formats</t>
  </si>
  <si>
    <t>Function triggers a sendToHost message?</t>
  </si>
  <si>
    <r>
      <t xml:space="preserve">Message data format
</t>
    </r>
    <r>
      <rPr>
        <i/>
        <sz val="8"/>
        <rFont val="Arial"/>
        <family val="2"/>
      </rPr>
      <t>Related: global types worksheet</t>
    </r>
  </si>
  <si>
    <t>{gameid=&lt;gameid&gt;, var=&lt;varid&gt;}</t>
  </si>
  <si>
    <t>A game variation ID number.  An integer value in the range [1…99]  Refer QCOM v1.6 for full defn.</t>
  </si>
  <si>
    <t>QLE Lua software driver reciever function</t>
  </si>
  <si>
    <r>
      <t xml:space="preserve">See </t>
    </r>
    <r>
      <rPr>
        <b/>
        <sz val="10"/>
        <rFont val="Arial"/>
        <family val="2"/>
      </rPr>
      <t xml:space="preserve">QLE_STATE_EVENT </t>
    </r>
    <r>
      <rPr>
        <sz val="10"/>
        <rFont val="Arial"/>
        <family val="2"/>
      </rPr>
      <t xml:space="preserve">below </t>
    </r>
  </si>
  <si>
    <t>Varies; holds a representation of a Lua table for use with a wide range of state events.</t>
  </si>
  <si>
    <r>
      <t xml:space="preserve">This state event is never seen by the QLE Lua software driver but it will be visible in the QCOM 3 SDK QLE source code examples so it is mentioned here.
This state event is a parent / carrier to all other state events that are sent to / received by the QLE Lua state's </t>
    </r>
    <r>
      <rPr>
        <b/>
        <sz val="10"/>
        <rFont val="Arial"/>
        <family val="2"/>
      </rPr>
      <t xml:space="preserve">dispatchStateEvent() </t>
    </r>
    <r>
      <rPr>
        <sz val="10"/>
        <rFont val="Arial"/>
        <family val="2"/>
      </rPr>
      <t>QLE receiver function. See '</t>
    </r>
    <r>
      <rPr>
        <i/>
        <sz val="10"/>
        <rFont val="Arial"/>
        <family val="2"/>
      </rPr>
      <t>receiver function</t>
    </r>
    <r>
      <rPr>
        <sz val="10"/>
        <rFont val="Arial"/>
        <family val="2"/>
      </rPr>
      <t>' column of this sheet for a list of applicable state events.</t>
    </r>
  </si>
  <si>
    <t>{amt=&lt;camt&gt;, reason=&lt;string:24&gt;, transid=&lt;string:8&gt;, success=&lt;boolean&gt;}</t>
  </si>
  <si>
    <t>{door = &lt;string&gt;}</t>
  </si>
  <si>
    <t>{username=&lt;username&gt;, aamt = &lt;camt&gt;, timeout = &lt;integer&gt;, mot = &lt;integer&gt;, ectsubsn = &lt;integer&gt;}</t>
  </si>
  <si>
    <t>{username=&lt;username&gt;, reason = &lt;string:8&gt;, ectsubsn =&lt;integer&gt;}</t>
  </si>
  <si>
    <t>{username = &lt;username&gt;, amt = &lt;camt&gt;, reason =&lt;string:24&gt;, ectsubsn = &lt;integer&gt;}</t>
  </si>
  <si>
    <t>{username = &lt;username&gt;, amt = &lt;camt&gt;, reason = &lt;string:24&gt;, transid = &lt;string:8&gt;, success = &lt;boolean&gt;}</t>
  </si>
  <si>
    <t>{egmokex =&lt;boolean&gt; [, reasons = &lt;string:serialised Lua table&gt;]}</t>
  </si>
  <si>
    <t>{winmeter = &lt;camt&gt;, attempt = &lt;integer&gt;}</t>
  </si>
  <si>
    <t>{gameid = &lt;gameid&gt;}</t>
  </si>
  <si>
    <t>{coinsout = &lt;camt&gt;}</t>
  </si>
  <si>
    <t>{gameid=&lt;gameid&gt;, cat=&lt;string:8&gt;, results=&lt;string&gt;}</t>
  </si>
  <si>
    <t>{amt=&lt;camt&gt;, reason = &lt;string:24&gt;, transid=&lt;string:8&gt;}</t>
  </si>
  <si>
    <t>{username=&lt;username&gt;, amt=&lt;camt&gt;, reason= &lt;string:24&gt;, ectsubsn= &lt;integer&gt;}</t>
  </si>
  <si>
    <t>{rtext=&lt;string:24&gt;}</t>
  </si>
  <si>
    <t>hexstring:40 | nil</t>
  </si>
  <si>
    <t>string:24</t>
  </si>
  <si>
    <t>{logicuid=&lt;string:24&gt;, commuid=&lt;hexstring:40&gt;}</t>
  </si>
  <si>
    <t>{seid=&lt;seid&gt;, msg=&lt;string:256&gt;}</t>
  </si>
  <si>
    <t>{username=&lt;username&gt;, seventid=&lt;seid&gt;, errmsg=&lt;string&gt;}</t>
  </si>
  <si>
    <t>{seid=&lt;seid&gt;}</t>
  </si>
  <si>
    <t>{username=&lt;username&gt;, reason=&lt;string:8&gt;, seid=&lt;seid&gt;[, scrhash=&lt;string:256&gt;]}</t>
  </si>
  <si>
    <t>2019-Jun14</t>
  </si>
  <si>
    <t>State event EVENT_BUFFER_FULL is no longer needed. Functionality covered via the EVENT state event fields _pos &amp; _wasfull</t>
  </si>
  <si>
    <t>QCOM API function: egmGameLastPlayed() added</t>
  </si>
  <si>
    <t>QCOM API function: gameCurrent() removed</t>
  </si>
  <si>
    <r>
      <t xml:space="preserve">Thrown whenever credit is added to the machine's credit meter from each accepted banknote. Argument </t>
    </r>
    <r>
      <rPr>
        <i/>
        <sz val="10"/>
        <rFont val="Arial"/>
        <family val="2"/>
      </rPr>
      <t>amt</t>
    </r>
    <r>
      <rPr>
        <sz val="10"/>
        <rFont val="Arial"/>
        <family val="2"/>
      </rPr>
      <t xml:space="preserve"> is type camt and denotes the value of the note in currency meter units as set by the QCOM API function qcom.machineSetMeterDenom(). </t>
    </r>
  </si>
  <si>
    <t>machineUpgradeGetVerify</t>
  </si>
  <si>
    <t>integer:secs before restart</t>
  </si>
  <si>
    <t>2019-Jun-19</t>
  </si>
  <si>
    <t>Made sendToHost a global function (was within hqcom)</t>
  </si>
  <si>
    <t>Logged by the QLE IP client socket service / thread</t>
  </si>
  <si>
    <t>2019-Jun-21</t>
  </si>
  <si>
    <t>Updated diagrams</t>
  </si>
  <si>
    <t>The diagram below is an aid in the implementation of QCOM 3 in a machine.</t>
  </si>
  <si>
    <t xml:space="preserve">It is recommend if implementing QCOM 3 in a machine (EGM) to receive a walkthrough/training on this diagram. </t>
  </si>
  <si>
    <t>2019-Jun-28</t>
  </si>
  <si>
    <t>Published on gov. document portal</t>
  </si>
  <si>
    <t>v3.0.3 draft</t>
  </si>
  <si>
    <r>
      <t xml:space="preserve">clarified </t>
    </r>
    <r>
      <rPr>
        <i/>
        <sz val="10"/>
        <rFont val="Arial"/>
        <family val="2"/>
      </rPr>
      <t xml:space="preserve">number </t>
    </r>
    <r>
      <rPr>
        <sz val="10"/>
        <rFont val="Arial"/>
        <family val="2"/>
      </rPr>
      <t>types</t>
    </r>
  </si>
  <si>
    <r>
      <t xml:space="preserve">Creates a timer object based on the arguments provided. The descr field is an arbitrary name for the timer and is not used otherwise. The minimum resolution / accuracy is one second. In order to minimise the number of QLE internal state events this feature can generate, all timers created by this function will tick in synchronisation with each other and MOT ticks. The returned table will contain the object member functions: enable(), disable(), settimeout(), reset() and  free(), as well as the timer's tuid value. If a timeoutCallback function calls qcom_luaEventData(), a table with schema {tuid:integer} is returned. Timer callback functions can use </t>
    </r>
    <r>
      <rPr>
        <i/>
        <sz val="10"/>
        <rFont val="Arial"/>
        <family val="2"/>
      </rPr>
      <t xml:space="preserve">tuid </t>
    </r>
    <r>
      <rPr>
        <sz val="10"/>
        <rFont val="Arial"/>
        <family val="2"/>
      </rPr>
      <t>to fetch the associated timer object via qcom_timerFetch() function. Refer to the QCOM 3 SDK for full description of these functions. Timer objects do not persist across machine / QLE / user restarts.</t>
    </r>
  </si>
  <si>
    <t>This function fetches the data associated with the last dispatched QCOM State Event. For all IP &amp; UART communications callback functions, they receive their state event data as a table passed as a function parameter.</t>
  </si>
  <si>
    <r>
      <t xml:space="preserve">Changes the denomination of the peripheral. Not all peripherals of this type may be able to have their denomination changed and the machine may alternatively auto-detect it, or have it settable in audit mode at machine commissioning; in this case the hopper denomination must be set by the machine no later than qcom_machineReady() turns true.
</t>
    </r>
    <r>
      <rPr>
        <b/>
        <sz val="10"/>
        <rFont val="Arial"/>
        <family val="2"/>
      </rPr>
      <t xml:space="preserve">Machines must set permissible denominations on boot via the hopper </t>
    </r>
    <r>
      <rPr>
        <b/>
        <i/>
        <sz val="10"/>
        <rFont val="Arial"/>
        <family val="2"/>
      </rPr>
      <t xml:space="preserve">denomsupported </t>
    </r>
    <r>
      <rPr>
        <b/>
        <sz val="10"/>
        <rFont val="Arial"/>
        <family val="2"/>
      </rPr>
      <t xml:space="preserve">table retrievable by QCOM users via the hopperGetp() API function. </t>
    </r>
    <r>
      <rPr>
        <sz val="10"/>
        <rFont val="Arial"/>
        <family val="2"/>
      </rPr>
      <t xml:space="preserve">
For this function to succeed, the QLE LSD requires the machine state to be: zero credit, idle mode and CIEF = false.</t>
    </r>
  </si>
  <si>
    <t>{cbi = 1, suid=&lt;integer&gt;, msg=&lt;string&gt;, len=&lt;integer&gt;}*</t>
  </si>
  <si>
    <t>{cbi = 1, suid=&lt;integer&gt;, msg=&lt;string&gt;, len=&lt;integer&gt;, addr=&lt;string&gt;, port=&lt;integer&gt;}*</t>
  </si>
  <si>
    <t>{cbi = 4, suid=&lt;integer&gt;, msg=&lt;string&gt;}*</t>
  </si>
  <si>
    <t>{cbi = 2, suid=&lt;integer&gt;}*</t>
  </si>
  <si>
    <t>{cbi = 3, suid=&lt;integer&gt;}*</t>
  </si>
  <si>
    <t>{cbi = 5, suid=&lt;integer&gt;}*</t>
  </si>
  <si>
    <r>
      <t xml:space="preserve">The machine must queue a QCOM user delete for the calling user via a call to the qle_dostring() function in the QLE where the function argument must be set equal to the string: </t>
    </r>
    <r>
      <rPr>
        <b/>
        <sz val="10"/>
        <rFont val="Arial"/>
        <family val="2"/>
      </rPr>
      <t>"quserDelete(\"&lt;username&gt;\")"</t>
    </r>
    <r>
      <rPr>
        <sz val="10"/>
        <rFont val="Arial"/>
        <family val="2"/>
      </rPr>
      <t xml:space="preserve"> 
See the Clua worksheet re qle_dostring().
The quserDelete function will send in response the </t>
    </r>
    <r>
      <rPr>
        <b/>
        <sz val="10"/>
        <rFont val="Arial"/>
        <family val="2"/>
      </rPr>
      <t xml:space="preserve">userDelete </t>
    </r>
    <r>
      <rPr>
        <sz val="10"/>
        <rFont val="Arial"/>
        <family val="2"/>
      </rPr>
      <t>message.</t>
    </r>
  </si>
  <si>
    <r>
      <t xml:space="preserve">The host machine must queue the string to be executed in the QLE Lua state via the internal </t>
    </r>
    <r>
      <rPr>
        <b/>
        <sz val="10"/>
        <rFont val="Arial"/>
        <family val="2"/>
      </rPr>
      <t xml:space="preserve">QLE_DOSTRING </t>
    </r>
    <r>
      <rPr>
        <sz val="10"/>
        <rFont val="Arial"/>
        <family val="2"/>
      </rPr>
      <t xml:space="preserve">state event which must use the Lua C API function </t>
    </r>
    <r>
      <rPr>
        <b/>
        <sz val="10"/>
        <rFont val="Arial"/>
        <family val="2"/>
      </rPr>
      <t xml:space="preserve">luaL_dostring() </t>
    </r>
    <r>
      <rPr>
        <sz val="10"/>
        <rFont val="Arial"/>
        <family val="2"/>
      </rPr>
      <t>to execute it. In other words scripts queued via this function will be executed in the QLE Lua state's global environment with no constraints!
Current uses for qle_dostring():
- Used re the implementation of QCI commands Lua &amp; dostring via qle.lua: doStringInUserEnv()
- QCOM user restarts (e.g. in response to a "userRestart" message re the QCOM API function of the same name). (In the QLE software driver, QCOM users can only be restarted via a call to quserRestart() from the Lua global env.)
- Seeding the QLE Lua global hms at QLE startup. Literally its dostring(“hms={&lt;serial table as per the require hms schema&gt;}”)</t>
    </r>
  </si>
  <si>
    <r>
      <t xml:space="preserve">Allows the QLE Lua software driver to log state events when required from within its Lua state. The host machine must buffer them as per regular state events for subsequent dispatch back to the QLE via the QLE thread via the QLE Lua receiver function </t>
    </r>
    <r>
      <rPr>
        <b/>
        <sz val="10"/>
        <rFont val="Arial"/>
        <family val="2"/>
      </rPr>
      <t xml:space="preserve">dispatchStateEvent() </t>
    </r>
    <r>
      <rPr>
        <sz val="10"/>
        <rFont val="Arial"/>
        <family val="2"/>
      </rPr>
      <t xml:space="preserve">allowing any QCOM user hooked scripts to execute.
The function must converts the args to a C structure and pushes it into a thread safe FIFO for subsequent dispatch into the QLE Lua software driver by the QCOM Lua engine thread. The internal state event id used by the QCOM 3 SDK here is: </t>
    </r>
    <r>
      <rPr>
        <b/>
        <sz val="10"/>
        <rFont val="Arial"/>
        <family val="2"/>
      </rPr>
      <t>QLE_STATE_EVENT</t>
    </r>
    <r>
      <rPr>
        <sz val="10"/>
        <rFont val="Arial"/>
        <family val="2"/>
      </rPr>
      <t>.</t>
    </r>
  </si>
  <si>
    <r>
      <t xml:space="preserve">QLE host machine state. Must be initialised on power up by the host machine. Refer to the QCOM 3 SDK for the schema. Once the hms is initialised the machine must call the QLE Lua state global function </t>
    </r>
    <r>
      <rPr>
        <b/>
        <sz val="10"/>
        <rFont val="Arial"/>
        <family val="2"/>
      </rPr>
      <t>qleHMSreceived().</t>
    </r>
    <r>
      <rPr>
        <sz val="10"/>
        <rFont val="Arial"/>
        <family val="2"/>
      </rPr>
      <t xml:space="preserve"> Related: sendtoHost message: </t>
    </r>
    <r>
      <rPr>
        <b/>
        <sz val="10"/>
        <rFont val="Arial"/>
        <family val="2"/>
      </rPr>
      <t>qle_ready</t>
    </r>
    <r>
      <rPr>
        <sz val="10"/>
        <rFont val="Arial"/>
        <family val="2"/>
      </rPr>
      <t>. From this point on the QLE software driver will keep it up to date based on dispatched state events.</t>
    </r>
  </si>
  <si>
    <r>
      <t xml:space="preserve">Sent by the QLE in response to the </t>
    </r>
    <r>
      <rPr>
        <b/>
        <i/>
        <sz val="10"/>
        <rFont val="Arial"/>
        <family val="2"/>
      </rPr>
      <t>QLUAE_QCI_USER_VERIFY</t>
    </r>
    <r>
      <rPr>
        <i/>
        <sz val="10"/>
        <rFont val="Arial"/>
        <family val="2"/>
      </rPr>
      <t xml:space="preserve"> state event whenever the QLE wants the host machine UAA service to commence a QCI session.The machine's UAA service must use the message data to format and send the login message to the remote client (refer QCOM s24). QCOM user QCI commands may now be sent to the QLE software driver by the machine's UAA service. Related: state event </t>
    </r>
    <r>
      <rPr>
        <b/>
        <i/>
        <sz val="10"/>
        <rFont val="Arial"/>
        <family val="2"/>
      </rPr>
      <t>USER_LOGON</t>
    </r>
  </si>
  <si>
    <t>Sent by the QLE via the QCOM 3 API function qcom.secSetUAAverifyCert().The machine's UAA service must use this CA cert to verify remote client connections against. If a CA cert is already set then the machine UAA listen service must replace it with the new certificate contained in the message.If the certifciate string is "deletecert" then this requires the machine's UAA service to delete the current CA verify certificate outright and not use one to make SSL/TLS connections.</t>
  </si>
  <si>
    <t>Do not implement</t>
  </si>
  <si>
    <t>machinePowerSaveEnter STH message added</t>
  </si>
  <si>
    <t>machinePowerSaveExit STH message added</t>
  </si>
  <si>
    <t>2019-Jul-03</t>
  </si>
  <si>
    <r>
      <t xml:space="preserve">QCOM Event Buffer Iterator. Member functions are: </t>
    </r>
    <r>
      <rPr>
        <i/>
        <sz val="10"/>
        <rFont val="Arial"/>
        <family val="2"/>
      </rPr>
      <t xml:space="preserve">table </t>
    </r>
    <r>
      <rPr>
        <sz val="10"/>
        <rFont val="Arial"/>
        <family val="2"/>
      </rPr>
      <t xml:space="preserve">getevent(); newest(); oldest(); next(); prev(); </t>
    </r>
    <r>
      <rPr>
        <i/>
        <sz val="10"/>
        <rFont val="Arial"/>
        <family val="2"/>
      </rPr>
      <t xml:space="preserve">integer </t>
    </r>
    <r>
      <rPr>
        <sz val="10"/>
        <rFont val="Arial"/>
        <family val="2"/>
      </rPr>
      <t>sn(). Refer to the QCOM SDK for more information.</t>
    </r>
  </si>
  <si>
    <r>
      <t xml:space="preserve">$ </t>
    </r>
    <r>
      <rPr>
        <b/>
        <sz val="9"/>
        <rFont val="Arial"/>
        <family val="2"/>
      </rPr>
      <t>related</t>
    </r>
  </si>
  <si>
    <t>- QCOM 3 Section 13</t>
  </si>
  <si>
    <t>- QCOM 3 SDK - egmevent.cpp &amp; q3eb.lua</t>
  </si>
  <si>
    <t>Legend:</t>
  </si>
  <si>
    <t>Refer to section 13 for all requirements</t>
  </si>
  <si>
    <t>The req. is: "When the machine searches for an event to overwrite, the search must start from the oldest event and work forward (wrt event serial numbers, not timestamps)"</t>
  </si>
  <si>
    <t>(This keeps the total number of events at a constant at 255 once the buffer is filled)</t>
  </si>
  <si>
    <t>SLx (Store Last X) events FIFO. One FIFO per event category. All events are logged intitially to a SLx FIFO.</t>
  </si>
  <si>
    <t>NB editor: sync any changes to the above dia. &amp; notes with the copy in the docx, s13.</t>
  </si>
  <si>
    <t>2019-Jul-17</t>
  </si>
  <si>
    <t>EVENT state event. Replaced _pos with _psn to allow for all possible implementations of the QCOM 2 event buffer</t>
  </si>
  <si>
    <t>egmFaultList</t>
  </si>
  <si>
    <t>egmQuietFaultList</t>
  </si>
  <si>
    <t>Added new QCOM API function qcom_egmFaultList() &amp; qcom_egmQuietFaultList(). Also qcom_egmInQuietFault() now only has one RV.</t>
  </si>
  <si>
    <t xml:space="preserve">Events pushed out of a SLx buffer by new logged events, </t>
  </si>
  <si>
    <t>The QCOM 3 Event buffer</t>
  </si>
  <si>
    <t>These events may be deleted once its TTL has expired.</t>
  </si>
  <si>
    <t>The function replaces what was the External Jackpot Information Poll (EXTJIP) display functionality in QCOM v1.x. It is now re-themed as a generic Short-Message-Service like display feature able to be utilised for any short message information service / application.</t>
  </si>
  <si>
    <t>2019-Jul-23</t>
  </si>
  <si>
    <t>egmSPAMx, egmGPM &amp; egmSMS : added username to the message data</t>
  </si>
  <si>
    <t>maxattempts</t>
  </si>
  <si>
    <t>prizelimit</t>
  </si>
  <si>
    <t xml:space="preserve">Refer qcom_egmGambleSetp(). Defintiion is as as per DULIMIT from QCOM v1.x which states: Double-up/gamble (or the equivalent) must not be offered if the total amount won for the play would exceed this limit if the gamble was won. A value of zero disables double-up/gamble in the EGM.  </t>
  </si>
  <si>
    <t>2019-Jul-24</t>
  </si>
  <si>
    <t>Clarified qcom_egmGambleSetp() properties: maxattemps &amp; prizelimit's RAM clear defaults and definitions. Also fixed error stating that this function was tba.</t>
  </si>
  <si>
    <t>The QLE LSD queues this message after a successful execution of its qleHMSreceived() function. Related Clua sheet: hms global</t>
  </si>
  <si>
    <t>2019-Jul-25</t>
  </si>
  <si>
    <t>Added pidEnable sth message defn. QCOM AP function PID disable function is not needed; merge with pidEnable()</t>
  </si>
  <si>
    <t>Returns a string denoting the enabled PID on the machine.  Returns nil if PIDs is disabled.</t>
  </si>
  <si>
    <t>{SUAcert=&lt;string:PEM&gt;}</t>
  </si>
  <si>
    <t>2019-Jul-26</t>
  </si>
  <si>
    <t>PAEL is now tba - possible future functionality; do not implement</t>
  </si>
  <si>
    <t>Property matrix re qcom_&lt;class&gt;Getp() qcom_peripheral class functions</t>
  </si>
  <si>
    <t>Mech. Meters (mm)</t>
  </si>
  <si>
    <t>2019-Aug-02</t>
  </si>
  <si>
    <t>CASHBOX_DOOR_OPENED</t>
  </si>
  <si>
    <t>CASHBOX_DOOR_CLOSED</t>
  </si>
  <si>
    <t>Events renamed DROPBOX_DOOR_OPENED; DROPBOX_DOOR_CLOSED to CASHBOX_DOOR_OPENED; CASHBOX_DOOR_CLOSED. This aligned better with the associated meters and door labals used elsewhere.</t>
  </si>
  <si>
    <r>
      <t xml:space="preserve">The boolean return value must be </t>
    </r>
    <r>
      <rPr>
        <i/>
        <sz val="10"/>
        <rFont val="Arial"/>
        <family val="2"/>
      </rPr>
      <t xml:space="preserve">true </t>
    </r>
    <r>
      <rPr>
        <sz val="10"/>
        <rFont val="Arial"/>
        <family val="2"/>
      </rPr>
      <t xml:space="preserve">if the machine is currently in powersave and </t>
    </r>
    <r>
      <rPr>
        <i/>
        <sz val="10"/>
        <rFont val="Arial"/>
        <family val="2"/>
      </rPr>
      <t xml:space="preserve">false </t>
    </r>
    <r>
      <rPr>
        <sz val="10"/>
        <rFont val="Arial"/>
        <family val="2"/>
      </rPr>
      <t xml:space="preserve">if not. Refer to the </t>
    </r>
    <r>
      <rPr>
        <i/>
        <sz val="10"/>
        <rFont val="Arial"/>
        <family val="2"/>
      </rPr>
      <t xml:space="preserve">powersave </t>
    </r>
    <r>
      <rPr>
        <sz val="10"/>
        <rFont val="Arial"/>
        <family val="2"/>
      </rPr>
      <t>global type for power up default.</t>
    </r>
  </si>
  <si>
    <t>powersave</t>
  </si>
  <si>
    <t>if true it denotes the machine is in powersave mode</t>
  </si>
  <si>
    <t>Do not implement. Can be used to set the game back to a default language after an idle period</t>
  </si>
  <si>
    <t>A 'set' represented by a Lua table of boolean values. Example {dog = true, cat = true} Refer QCOM document glossary for more information and additional examples.  Also see http://www.lua.org/pil/11.5.html</t>
  </si>
  <si>
    <t>Returns the language the machine has been set to use. Related: qcom_machineLanguagesSupported()</t>
  </si>
  <si>
    <t>2019-Aug-06</t>
  </si>
  <si>
    <t xml:space="preserve">Re language supporting the QCOM API. Dropped ISO 639-3 and just use plain English to denote specific languages. Affects qcom_gameLanguagesSupported(), qcom_machineLanguagesSupported() and related functions. </t>
  </si>
  <si>
    <t>btable | nil</t>
  </si>
  <si>
    <t>btable |  nil, errmsg</t>
  </si>
  <si>
    <r>
      <t xml:space="preserve">variable </t>
    </r>
    <r>
      <rPr>
        <sz val="10"/>
        <rFont val="Arial"/>
        <family val="2"/>
      </rPr>
      <t>| table | nil, errmsg</t>
    </r>
  </si>
  <si>
    <t>btable | nil, errmsg</t>
  </si>
  <si>
    <t>defrefill: camt : integer | nil, errmsg</t>
  </si>
  <si>
    <t>camt: integer | nil, errmsg</t>
  </si>
  <si>
    <t>boolean, nil, errmsg</t>
  </si>
  <si>
    <t>ntpSetp</t>
  </si>
  <si>
    <t>ntpGetp</t>
  </si>
  <si>
    <t>{enabled:boolean}</t>
  </si>
  <si>
    <t>2019-Aug-07</t>
  </si>
  <si>
    <t>NTP_STATUS</t>
  </si>
  <si>
    <t>ntp QCOM API class review. Replaced with ntpSetp() &amp; netGetp() functions. Defined supporting sendToHost messages. Added new NTP_STATUS state event.</t>
  </si>
  <si>
    <t>NTP service enabled flag. A value of true denoted enabled; false denotes disabled.</t>
  </si>
  <si>
    <t>true  | nil, errmsg</t>
  </si>
  <si>
    <t>30g</t>
  </si>
  <si>
    <t>true, integer:#table | nil, errmsg</t>
  </si>
  <si>
    <t>timeSet sth message: removed 'time' field, not required</t>
  </si>
  <si>
    <t xml:space="preserve">Returns a numerically indexed table of string containing the machine's currently held SUA x509 self signed certificates.  The return value must always contain the machine manufacturer's SUA certificate at array index 1. Format is a table of strings (PEM).  </t>
  </si>
  <si>
    <t>The machine must queue the upgrade package for installation on next restart of the machine. It is acceptable for this event to also trigger a RAM clear in the machine as per the QCOM API function qcom_machineRAMclear().</t>
  </si>
  <si>
    <t>Machine Upgrades enabled Flag (MUF). The machine whose logic seal has also been confirmed, must not allow downloads (USB or Ethernet) relating to machine upgrades to commence unless this flag is set to true. Rationale: this flag ensures that a machine cannot be upgraded until the QMA allows it; thus ensuring that any QMA required SUA certificates can be installed first. This flag has no meaning prior logic seal confirmation; refer to s30.3 regarding machine software upgrades before logic seal confirmation.</t>
  </si>
  <si>
    <t>table : {url:string [,hash:hexstring]} | nil</t>
  </si>
  <si>
    <t>true | nil, errmsg | table</t>
  </si>
  <si>
    <r>
      <t xml:space="preserve">Create and save a new NV record for the QCOM user using the QCOM user default settings mandated in the QCOM 3 SDK file </t>
    </r>
    <r>
      <rPr>
        <b/>
        <sz val="10"/>
        <rFont val="Arial"/>
        <family val="2"/>
      </rPr>
      <t>lua/qusersNVdata_schema.lua.</t>
    </r>
    <r>
      <rPr>
        <sz val="10"/>
        <rFont val="Arial"/>
        <family val="2"/>
      </rPr>
      <t xml:space="preserve"> Log the </t>
    </r>
    <r>
      <rPr>
        <b/>
        <sz val="10"/>
        <rFont val="Arial"/>
        <family val="2"/>
      </rPr>
      <t xml:space="preserve">USER_CREATED </t>
    </r>
    <r>
      <rPr>
        <sz val="10"/>
        <rFont val="Arial"/>
        <family val="2"/>
      </rPr>
      <t xml:space="preserve">event (s13) and the corresponding </t>
    </r>
    <r>
      <rPr>
        <b/>
        <sz val="10"/>
        <rFont val="Arial"/>
        <family val="2"/>
      </rPr>
      <t xml:space="preserve">EVENT </t>
    </r>
    <r>
      <rPr>
        <sz val="10"/>
        <rFont val="Arial"/>
        <family val="2"/>
      </rPr>
      <t xml:space="preserve">state event. </t>
    </r>
  </si>
  <si>
    <r>
      <t xml:space="preserve">If the machine has a hopper and this amount is not zero then the QLE LSD will send the </t>
    </r>
    <r>
      <rPr>
        <i/>
        <sz val="10"/>
        <rFont val="Arial"/>
        <family val="2"/>
      </rPr>
      <t>hopperRecordRefill</t>
    </r>
    <r>
      <rPr>
        <sz val="10"/>
        <rFont val="Arial"/>
        <family val="2"/>
      </rPr>
      <t xml:space="preserve"> message to the machine. The machine must add this amount to its hopper refill and hopper level meters and log the refill recorded event (s13) and the corresponding </t>
    </r>
    <r>
      <rPr>
        <b/>
        <sz val="10"/>
        <rFont val="Arial"/>
        <family val="2"/>
      </rPr>
      <t xml:space="preserve">EVENT </t>
    </r>
    <r>
      <rPr>
        <sz val="10"/>
        <rFont val="Arial"/>
        <family val="2"/>
      </rPr>
      <t>state event, irrespective of the machine state at the time.
Related: QCOM v1.x DOREFILL field.</t>
    </r>
  </si>
  <si>
    <t>COIN_TOKEN_IN must not be thrown more then once per second.</t>
  </si>
  <si>
    <t>2019-Aug-16</t>
  </si>
  <si>
    <r>
      <t xml:space="preserve">Log as per QCOM v1 (NB The Q3 CC event has two extra fields wrt QCOM v1)
Related: </t>
    </r>
    <r>
      <rPr>
        <b/>
        <sz val="10"/>
        <rFont val="Arial"/>
        <family val="2"/>
      </rPr>
      <t xml:space="preserve">CANCEL_CREDIT </t>
    </r>
    <r>
      <rPr>
        <sz val="10"/>
        <rFont val="Arial"/>
        <family val="2"/>
      </rPr>
      <t>state event</t>
    </r>
  </si>
  <si>
    <r>
      <t xml:space="preserve">Related: </t>
    </r>
    <r>
      <rPr>
        <b/>
        <sz val="10"/>
        <rFont val="Arial"/>
        <family val="2"/>
      </rPr>
      <t>DOOR_OPENED</t>
    </r>
    <r>
      <rPr>
        <sz val="10"/>
        <rFont val="Arial"/>
        <family val="2"/>
      </rPr>
      <t xml:space="preserve"> state event.</t>
    </r>
  </si>
  <si>
    <r>
      <t xml:space="preserve">Related: </t>
    </r>
    <r>
      <rPr>
        <b/>
        <sz val="10"/>
        <rFont val="Arial"/>
        <family val="2"/>
      </rPr>
      <t>DOOR_CLOSED</t>
    </r>
    <r>
      <rPr>
        <sz val="10"/>
        <rFont val="Arial"/>
        <family val="2"/>
      </rPr>
      <t xml:space="preserve"> state event.</t>
    </r>
  </si>
  <si>
    <r>
      <t xml:space="preserve">A successful TI process occurred.
Related: </t>
    </r>
    <r>
      <rPr>
        <b/>
        <sz val="10"/>
        <rFont val="Arial"/>
        <family val="2"/>
      </rPr>
      <t>TICKET_IN</t>
    </r>
    <r>
      <rPr>
        <sz val="10"/>
        <rFont val="Arial"/>
        <family val="2"/>
      </rPr>
      <t xml:space="preserve"> state event.</t>
    </r>
  </si>
  <si>
    <r>
      <t xml:space="preserve">A cash ticket out print has started
Related: </t>
    </r>
    <r>
      <rPr>
        <b/>
        <sz val="10"/>
        <rFont val="Arial"/>
        <family val="2"/>
      </rPr>
      <t xml:space="preserve">TICKET_OUT_PRINT_START </t>
    </r>
    <r>
      <rPr>
        <sz val="10"/>
        <rFont val="Arial"/>
        <family val="2"/>
      </rPr>
      <t>state event</t>
    </r>
  </si>
  <si>
    <t>C1_NVquser</t>
  </si>
  <si>
    <t>This function sets the maximum permissible bet on the machine. The machine must ensure no bet for a single play on the machine exceeds this amount.</t>
  </si>
  <si>
    <r>
      <t xml:space="preserve">The QLE LSD may send the message in response to the </t>
    </r>
    <r>
      <rPr>
        <b/>
        <sz val="10"/>
        <rFont val="Arial"/>
        <family val="2"/>
      </rPr>
      <t xml:space="preserve">QLUAE_DOWNLOAD_COMPLETE </t>
    </r>
    <r>
      <rPr>
        <sz val="10"/>
        <rFont val="Arial"/>
        <family val="2"/>
      </rPr>
      <t>state event to let the host machine know it accepted the QMA certificate wrt to the QCI command "qmaloadcert". There is no message sent by the QLE LSD if the certificate was not accepted.</t>
    </r>
  </si>
  <si>
    <t>MACHINE_UPGRADE state event: clarified.</t>
  </si>
  <si>
    <t>2019-Aug-20</t>
  </si>
  <si>
    <r>
      <t>Commence in the background a download attempt of the file indicated by the url</t>
    </r>
    <r>
      <rPr>
        <i/>
        <sz val="10"/>
        <rFont val="Arial"/>
        <family val="2"/>
      </rPr>
      <t xml:space="preserve"> </t>
    </r>
    <r>
      <rPr>
        <sz val="10"/>
        <rFont val="Arial"/>
        <family val="2"/>
      </rPr>
      <t xml:space="preserve">and </t>
    </r>
    <r>
      <rPr>
        <i/>
        <sz val="10"/>
        <rFont val="Arial"/>
        <family val="2"/>
      </rPr>
      <t xml:space="preserve">hash </t>
    </r>
    <r>
      <rPr>
        <sz val="10"/>
        <rFont val="Arial"/>
        <family val="2"/>
      </rPr>
      <t xml:space="preserve">fields.Verify the hash of the file if successful. Return the result (success or fail) via the </t>
    </r>
    <r>
      <rPr>
        <b/>
        <sz val="10"/>
        <rFont val="Arial"/>
        <family val="2"/>
      </rPr>
      <t>PERIPHERAL_UPGRADE</t>
    </r>
    <r>
      <rPr>
        <sz val="10"/>
        <rFont val="Arial"/>
        <family val="2"/>
      </rPr>
      <t xml:space="preserve"> state event. If successful then queue the file to be automatically applied to the device on next machine restart.</t>
    </r>
  </si>
  <si>
    <t>C2_REF_FD
Has a power up default.</t>
  </si>
  <si>
    <t>Refer doc.</t>
  </si>
  <si>
    <t>FALSE
for production EGMs</t>
  </si>
  <si>
    <t>U</t>
  </si>
  <si>
    <t>2019-Aug-21</t>
  </si>
  <si>
    <t>Reviewed 'global types' sheet and clarified discrepancies</t>
  </si>
  <si>
    <t>set by manufacturer</t>
  </si>
  <si>
    <r>
      <t xml:space="preserve">Thrown anytime a door is closed. The string argument denotes which door. Refer QCOM API function egmDoorState() for more information.
Spam Prevention: the machine must delay for a number of seconds (see 13.9 for value) at the UI level before logging this event (if it doesn't already as a result of drawing or animations). 
Related: 
    Section 14.2.2 and QCOM 3 door hysteresis.
    All </t>
    </r>
    <r>
      <rPr>
        <b/>
        <sz val="10"/>
        <rFont val="Arial"/>
        <family val="2"/>
      </rPr>
      <t>*_DOOR_CLOSED</t>
    </r>
    <r>
      <rPr>
        <sz val="10"/>
        <rFont val="Arial"/>
        <family val="2"/>
      </rPr>
      <t xml:space="preserve"> QCOM machine events.
</t>
    </r>
  </si>
  <si>
    <r>
      <t xml:space="preserve">A successful qcom_ectSubtract() has occurred.
Related: </t>
    </r>
    <r>
      <rPr>
        <b/>
        <sz val="10"/>
        <rFont val="Arial"/>
        <family val="2"/>
      </rPr>
      <t xml:space="preserve">ECT_FROM_CM </t>
    </r>
    <r>
      <rPr>
        <sz val="10"/>
        <rFont val="Arial"/>
        <family val="2"/>
      </rPr>
      <t>state event</t>
    </r>
  </si>
  <si>
    <r>
      <t xml:space="preserve">Thrown anytime the QCOM API function qcom_ectSubtractCredit() is invoked and it successfully subtracts credit from the machines credit meter.
Related: </t>
    </r>
    <r>
      <rPr>
        <b/>
        <sz val="10"/>
        <rFont val="Arial"/>
        <family val="2"/>
      </rPr>
      <t>ECT_FROM_EGM</t>
    </r>
    <r>
      <rPr>
        <sz val="10"/>
        <rFont val="Arial"/>
        <family val="2"/>
      </rPr>
      <t xml:space="preserve"> event (refer s13 &amp; 'Events' worksheet)</t>
    </r>
  </si>
  <si>
    <r>
      <t xml:space="preserve">A successful ECT has occurred.
Related: </t>
    </r>
    <r>
      <rPr>
        <b/>
        <sz val="10"/>
        <rFont val="Arial"/>
        <family val="2"/>
      </rPr>
      <t xml:space="preserve">ECT_TO_CM </t>
    </r>
    <r>
      <rPr>
        <sz val="10"/>
        <rFont val="Arial"/>
        <family val="2"/>
      </rPr>
      <t>state event.</t>
    </r>
  </si>
  <si>
    <t>2019-Aug-26</t>
  </si>
  <si>
    <t>QCOM Users: Note There has been a change to the QLE LSD behaviour for QCOM API functions with a cooldown of 1D or 1T applied to them. Previously when there were multiple calls to a QCOM API function in the cooldown period, only the last call applied. This behaviour has now flipped, now only the first call will apply.
Re cooldown: QCOM users should always be sure never to call QCOM API function faster than the function's cooldown permits.</t>
  </si>
  <si>
    <t>The machine must prevent this action from being spammed. A cooldown period is suggested.</t>
  </si>
  <si>
    <r>
      <t xml:space="preserve">Related: </t>
    </r>
    <r>
      <rPr>
        <b/>
        <sz val="10"/>
        <rFont val="Arial"/>
        <family val="2"/>
      </rPr>
      <t xml:space="preserve">FAULT_CONDITON </t>
    </r>
    <r>
      <rPr>
        <sz val="10"/>
        <rFont val="Arial"/>
        <family val="2"/>
      </rPr>
      <t>state event</t>
    </r>
  </si>
  <si>
    <r>
      <t xml:space="preserve">Optional. As per QCOM v1.
Related: </t>
    </r>
    <r>
      <rPr>
        <b/>
        <sz val="10"/>
        <rFont val="Arial"/>
        <family val="2"/>
      </rPr>
      <t xml:space="preserve">FAULT_CONDITON </t>
    </r>
    <r>
      <rPr>
        <sz val="10"/>
        <rFont val="Arial"/>
        <family val="2"/>
      </rPr>
      <t>state event</t>
    </r>
  </si>
  <si>
    <r>
      <t xml:space="preserve">Refer qcom_rcGoFault() function.
Related: </t>
    </r>
    <r>
      <rPr>
        <b/>
        <sz val="10"/>
        <rFont val="Arial"/>
        <family val="2"/>
      </rPr>
      <t xml:space="preserve">FAULT_CONDITON </t>
    </r>
    <r>
      <rPr>
        <sz val="10"/>
        <rFont val="Arial"/>
        <family val="2"/>
      </rPr>
      <t>state event</t>
    </r>
  </si>
  <si>
    <t xml:space="preserve">Light gray text denotes the event is not to be implemented in QCOM 3. (QCOM v1 events are only still shown for reference purposes.) </t>
  </si>
  <si>
    <r>
      <t xml:space="preserve">Related: </t>
    </r>
    <r>
      <rPr>
        <b/>
        <sz val="10"/>
        <rFont val="Arial"/>
        <family val="2"/>
      </rPr>
      <t xml:space="preserve">FAULT_CLEARED </t>
    </r>
    <r>
      <rPr>
        <sz val="10"/>
        <rFont val="Arial"/>
        <family val="2"/>
      </rPr>
      <t>state event</t>
    </r>
  </si>
  <si>
    <t>2019-Aug-30</t>
  </si>
  <si>
    <t>Re hopper payout interruptions:
- HOPPER_COLLECT_EXIT state event. Definition of when to log changed/clarified. What/when to log state events clarified in the event of a hopper pay interruption clarified.
- qle_ready required actions clarified re machine restarts during a hopper collect. Refer SendToHost worksheet.
- HOPPER_PAYOUT machine event definition clarified.</t>
  </si>
  <si>
    <r>
      <t xml:space="preserve">Description
</t>
    </r>
    <r>
      <rPr>
        <sz val="8"/>
        <rFont val="Arial"/>
        <family val="2"/>
      </rPr>
      <t>(</t>
    </r>
    <r>
      <rPr>
        <sz val="8"/>
        <color rgb="FFFF0000"/>
        <rFont val="Arial"/>
        <family val="2"/>
      </rPr>
      <t>A missing description of when to log means log as defined in QCOM v1.6.x latest version</t>
    </r>
    <r>
      <rPr>
        <sz val="8"/>
        <rFont val="Arial"/>
        <family val="2"/>
      </rPr>
      <t xml:space="preserve">)
Related: The </t>
    </r>
    <r>
      <rPr>
        <b/>
        <sz val="8"/>
        <rFont val="Arial"/>
        <family val="2"/>
      </rPr>
      <t xml:space="preserve">EVENT </t>
    </r>
    <r>
      <rPr>
        <sz val="8"/>
        <rFont val="Arial"/>
        <family val="2"/>
      </rPr>
      <t>state event carries all machine events into the QLE LSD.</t>
    </r>
  </si>
  <si>
    <t>2019-Sep-02</t>
  </si>
  <si>
    <t xml:space="preserve">Clarified based on feedback: gameVer &amp; gameid. Refer 'global types' worksheet </t>
  </si>
  <si>
    <t>SendToHost (sth) message identifier</t>
  </si>
  <si>
    <t>This function implements "SPAM" on-screen text message to the same requirements as QCOM v1.x. The table argument consists of the following key-value pairs: prom-boolean, fanfare-boolean, text(80)-string. Refer QCOM v1.x for more information</t>
  </si>
  <si>
    <t>This function implements "SPAM" on-screen text message to the same requirements as QCOM v1.x. The table argument may consist of the following key-value pairs: fanfare-boolean, text(80)-string. Refer QCOM v1.x for more information</t>
  </si>
  <si>
    <t>This function implements "SPAM" on-screen text message to the same requirements as QCOM v1.x. The table argument may consist of the following key-value pairs: text(80)-string. Refer QCOM v1.x for more information.
This third SPAM message will typically be privileged to QCOM users also given privilege to the QCOM_egmCreditInputDisable() QCOM API function.</t>
  </si>
  <si>
    <t>2019-Sep-05</t>
  </si>
  <si>
    <t>userDelete sth message actions: added todo re egmGPM, egmSMS, egmSPAMA, egmSPAMB, egmSPAMC</t>
  </si>
  <si>
    <t>2019-Sep-10</t>
  </si>
  <si>
    <t>Refer Lua-API sheet: reviewed and clarified NTP class API function descriptions.</t>
  </si>
  <si>
    <r>
      <t xml:space="preserve">This state event must be generated by the host machine's event dispatcher based on a one second timer. 
The mot argument (machine operating time) must increment by one each call. No exceptions. This recipient Lua function in the QLE (dispatchOneSecTick) will checks if there are any QCOM user that needs a timer callback and does so if there are.
Related: QCOM Timer class; Machine Operating Time (MOT), #heartbeat; </t>
    </r>
    <r>
      <rPr>
        <b/>
        <sz val="10"/>
        <rFont val="Arial"/>
        <family val="2"/>
      </rPr>
      <t xml:space="preserve">TIME_CHANGED </t>
    </r>
    <r>
      <rPr>
        <sz val="10"/>
        <rFont val="Arial"/>
        <family val="2"/>
      </rPr>
      <t>state event</t>
    </r>
  </si>
  <si>
    <r>
      <t xml:space="preserve">This state event must be logged by the host machine in the case its QCI listen service successfully makes a socket/TCP/SSL_accept() and client did NOT present a certificate. In this case the host machine asumes it is an anonomous login attempt and the machine's QCI listen service must first prompt for an anon QCOM user "password:". Once a response (password) has been received and it consists of a printable ASCII character password, then this state event must then be logged by the host machine. The password must be kept a </t>
    </r>
    <r>
      <rPr>
        <b/>
        <sz val="10"/>
        <color rgb="FFFF0000"/>
        <rFont val="Arial"/>
        <family val="2"/>
      </rPr>
      <t>secret</t>
    </r>
    <r>
      <rPr>
        <sz val="10"/>
        <rFont val="Arial"/>
        <family val="2"/>
      </rPr>
      <t xml:space="preserve"> in the machine.
The QLE Lua software driver will respond with the message </t>
    </r>
    <r>
      <rPr>
        <b/>
        <sz val="10"/>
        <rFont val="Arial"/>
        <family val="2"/>
      </rPr>
      <t>QCIE_USEROK</t>
    </r>
    <r>
      <rPr>
        <sz val="10"/>
        <rFont val="Arial"/>
        <family val="2"/>
      </rPr>
      <t xml:space="preserve"> if the password is ok; else </t>
    </r>
    <r>
      <rPr>
        <b/>
        <sz val="10"/>
        <rFont val="Arial"/>
        <family val="2"/>
      </rPr>
      <t>QCIE_USER_REFUSED</t>
    </r>
    <r>
      <rPr>
        <sz val="10"/>
        <rFont val="Arial"/>
        <family val="2"/>
      </rPr>
      <t xml:space="preserve"> if the password is incorrect. Refer QCI sheet for more information on these messages and their data.</t>
    </r>
  </si>
  <si>
    <t>C1_Nvquser
Related: The Clua function of the same name as this message (NB this is the only CLua function that shares a name with a SendToHost message.)</t>
  </si>
  <si>
    <t>2019-Oct-17</t>
  </si>
  <si>
    <t>GAMBLE_EXIT: property 'attempt' -&gt; 'attempts'</t>
  </si>
  <si>
    <t>pidEnable sth message: correct minor error in message data format</t>
  </si>
  <si>
    <t>2019-Oct-18</t>
  </si>
  <si>
    <t>pidEnable() API functions. Minor change to RV</t>
  </si>
  <si>
    <t>{pid:string:24} | nil</t>
  </si>
  <si>
    <t>2019-Oct-23</t>
  </si>
  <si>
    <t>Correction VAR_CHANGED event should read VAR_ENABLED</t>
  </si>
  <si>
    <t>qcom.userSetPrivilege - removed support for state event privileging. Unnecessary.</t>
  </si>
  <si>
    <r>
      <t xml:space="preserve">Ref Clua uartOpen() : clarified which table items are optional. Added missing </t>
    </r>
    <r>
      <rPr>
        <i/>
        <sz val="10"/>
        <color rgb="FFFF0000"/>
        <rFont val="Arial"/>
        <family val="2"/>
      </rPr>
      <t xml:space="preserve">username </t>
    </r>
    <r>
      <rPr>
        <sz val="10"/>
        <color rgb="FFFF0000"/>
        <rFont val="Arial"/>
        <family val="2"/>
      </rPr>
      <t xml:space="preserve">and </t>
    </r>
    <r>
      <rPr>
        <i/>
        <sz val="10"/>
        <color rgb="FFFF0000"/>
        <rFont val="Arial"/>
        <family val="2"/>
      </rPr>
      <t>maxcbrate</t>
    </r>
    <r>
      <rPr>
        <sz val="10"/>
        <color rgb="FFFF0000"/>
        <rFont val="Arial"/>
        <family val="2"/>
      </rPr>
      <t xml:space="preserve"> fields.</t>
    </r>
  </si>
  <si>
    <t>todo: devnote: need to double check case statement for all and update</t>
  </si>
  <si>
    <r>
      <t xml:space="preserve">Log the </t>
    </r>
    <r>
      <rPr>
        <b/>
        <sz val="10"/>
        <rFont val="Arial"/>
        <family val="2"/>
      </rPr>
      <t xml:space="preserve">QCOM_ENGINE_EXCEPTION </t>
    </r>
    <r>
      <rPr>
        <sz val="10"/>
        <rFont val="Arial"/>
        <family val="2"/>
      </rPr>
      <t xml:space="preserve">machine event (s13) and the corresponding </t>
    </r>
    <r>
      <rPr>
        <b/>
        <sz val="10"/>
        <rFont val="Arial"/>
        <family val="2"/>
      </rPr>
      <t xml:space="preserve">EVENT </t>
    </r>
    <r>
      <rPr>
        <sz val="10"/>
        <rFont val="Arial"/>
        <family val="2"/>
      </rPr>
      <t>state event. The machine must also lockup in a software exception / fault-like condition. This fault condition must only be able to be reset in a production machine software by a machine restart. Ref s10.2.2.</t>
    </r>
  </si>
  <si>
    <t>2019-Oct-28</t>
  </si>
  <si>
    <t>QCOM_ENGINE_EXCEPTION event: clarified the two scenarios in which this event may be logged.</t>
  </si>
  <si>
    <t>{username=&lt;username&gt;, cert=&lt;string:PEM&gt;}</t>
  </si>
  <si>
    <t>2019-Nov-1</t>
  </si>
  <si>
    <t>userSetPrivilege QCOM API function. Changed 2nd arg from string to table of string to allow the caller to apply the setting to multiple functions in a single call.</t>
  </si>
  <si>
    <t>userSetPrivilege message. Now supports two message schema formats selectable at the machine discretion. (Do nothing and you get the old format)</t>
  </si>
  <si>
    <t>IDLEMODE_PID_ENTRY renamed to PID_ENTRY</t>
  </si>
  <si>
    <t>IDLEMODE_PID_EXIT renamed to PID_EXIT</t>
  </si>
  <si>
    <t>IDLEMODE_RULE_ENTRY renamed to RULE_ENTRY</t>
  </si>
  <si>
    <t>IDLEMODE_RULE_EXIT renamed to RULE_EXIT</t>
  </si>
  <si>
    <t>PID_ENTRY</t>
  </si>
  <si>
    <t>PID_EXIT</t>
  </si>
  <si>
    <t>RULE_ENTRY</t>
  </si>
  <si>
    <t>RULE_EXIT</t>
  </si>
  <si>
    <t>Renamed the following events because they are also accessible outside of idle mode:</t>
  </si>
  <si>
    <r>
      <t xml:space="preserve">The QLE Lua software driver will send this message after processing any state event designated as a sync event in QCOM 3. The term </t>
    </r>
    <r>
      <rPr>
        <i/>
        <sz val="10"/>
        <rFont val="Arial"/>
        <family val="2"/>
      </rPr>
      <t xml:space="preserve">processing </t>
    </r>
    <r>
      <rPr>
        <sz val="10"/>
        <rFont val="Arial"/>
        <family val="2"/>
      </rPr>
      <t>above means after all QCOM users scripts hooked to the state event have finished execution, the QLE LSD will send the syncevent message back to the machine.</t>
    </r>
  </si>
  <si>
    <t>QLUAE_SHUTTING_DOWN</t>
  </si>
  <si>
    <t>QLE LSD</t>
  </si>
  <si>
    <t>2019-Nov-19</t>
  </si>
  <si>
    <t>Documented QLUAE_SHUTTING_DOWN state event</t>
  </si>
  <si>
    <t>This function modifies an event's current TTL value. The first argument denotes the event's serial number. The second argument effectively sets a new TTL end point in time for the event by denoting a new machine operating time after which the event is considered 'aged' and may be overwritten by new events. Related: State event: EVENT.
Any QCOM user intended to modifying event TTLs should check for new events logged each restart in case some events occured during the restart of the machine.</t>
  </si>
  <si>
    <t>qle_shutdown</t>
  </si>
  <si>
    <t>Added new qle_shutdown STH message</t>
  </si>
  <si>
    <t>2019-Nov-21</t>
  </si>
  <si>
    <r>
      <t xml:space="preserve">The QLE LSD will queue this message a shortly after the machine logs the </t>
    </r>
    <r>
      <rPr>
        <b/>
        <sz val="10"/>
        <color rgb="FFFF0000"/>
        <rFont val="Arial"/>
        <family val="2"/>
      </rPr>
      <t xml:space="preserve">SHUTTING_DOWN </t>
    </r>
    <r>
      <rPr>
        <sz val="10"/>
        <color rgb="FFFF0000"/>
        <rFont val="Arial"/>
        <family val="2"/>
      </rPr>
      <t>state event</t>
    </r>
  </si>
  <si>
    <t>This message denotes to the machine that its now ok for the EGM to shut down any time after this message (and those message before it in the machine's sendToHost message buffer) is processed.
The intent of this message is that it will help ensure that any final sth messages generated by QCOM user scripts executed off the SHUTTING_DOWN state event will be actioned by the machine before the machine shuts down. (FYI The most common sth messages sent during SHUTTING_DOWN hooked qcom user scripts will be the “pvCommit” message. The machine must fully action these messages before shutting down.)</t>
  </si>
  <si>
    <t>gameEnable() / gameDisable. Changed arg from string to table of string to allow the caller to apply the setting to multiple functions in a single call. Will affect respective sth message. The corresponding QCOM API functions will also be changed to support multiple games via a single call shortly.</t>
  </si>
  <si>
    <t>USER_SHUTDOWN
 / EVENT</t>
  </si>
  <si>
    <t>2019-Nov-22</t>
  </si>
  <si>
    <t>Added new 'notification' column in sendToHost worksheet</t>
  </si>
  <si>
    <t>Anything rejected from the banknote acceptor that was not recognised as a banknote or cash ticket in (i.e. no readable barcode).  Do not count machine or system denied rejections. Related: BANKNOTE_REJECTED state event.</t>
  </si>
  <si>
    <r>
      <t xml:space="preserve">This function can remove credit off the machine's credit meter (refer qcom_ectSubtractCredit for caveats). The EGM must also have a fault free ticket printer connected. If the machine can deduct the credit then it must do so and then instigate the ticket print for the amount and other details provided in the arguments. It is recommended that the EGM make a ongoing visual and audit alert until the ticket is actually detected as removed by the player.
Related: </t>
    </r>
    <r>
      <rPr>
        <b/>
        <sz val="10"/>
        <rFont val="Arial"/>
        <family val="2"/>
      </rPr>
      <t xml:space="preserve">TICKET_OUT_PRINT_START </t>
    </r>
    <r>
      <rPr>
        <sz val="10"/>
        <rFont val="Arial"/>
        <family val="2"/>
      </rPr>
      <t>state event</t>
    </r>
  </si>
  <si>
    <r>
      <t>This state event must be logged by the machine in response to the QLELSD "</t>
    </r>
    <r>
      <rPr>
        <b/>
        <sz val="10"/>
        <rFont val="Arial"/>
        <family val="2"/>
      </rPr>
      <t>ectSubtractCreditAuthorised</t>
    </r>
    <r>
      <rPr>
        <sz val="10"/>
        <rFont val="Arial"/>
        <family val="2"/>
      </rPr>
      <t xml:space="preserve">" message from the QLELSD if the message data appears reasonable to the machine.
Related: the QLELSD "ectSubtractCreditAuthorised" message is generated by the </t>
    </r>
    <r>
      <rPr>
        <b/>
        <sz val="10"/>
        <rFont val="Arial"/>
        <family val="2"/>
      </rPr>
      <t>qcom.ectSubtractCreditAuthorised()</t>
    </r>
    <r>
      <rPr>
        <sz val="10"/>
        <rFont val="Arial"/>
        <family val="2"/>
      </rPr>
      <t xml:space="preserve"> API function. 
This state event is only applicable for ECT CM </t>
    </r>
    <r>
      <rPr>
        <b/>
        <sz val="10"/>
        <rFont val="Arial"/>
        <family val="2"/>
      </rPr>
      <t>subtraction</t>
    </r>
    <r>
      <rPr>
        <sz val="10"/>
        <rFont val="Arial"/>
        <family val="2"/>
      </rPr>
      <t xml:space="preserve"> operations in order to manage potential contention over the credit meter amount. 
The value </t>
    </r>
    <r>
      <rPr>
        <i/>
        <sz val="10"/>
        <rFont val="Arial"/>
        <family val="2"/>
      </rPr>
      <t xml:space="preserve">aamt </t>
    </r>
    <r>
      <rPr>
        <sz val="10"/>
        <rFont val="Arial"/>
        <family val="2"/>
      </rPr>
      <t xml:space="preserve">equals the maximum authorised amount the authorised ECT. The value </t>
    </r>
    <r>
      <rPr>
        <i/>
        <sz val="10"/>
        <rFont val="Arial"/>
        <family val="2"/>
      </rPr>
      <t>timeout</t>
    </r>
    <r>
      <rPr>
        <sz val="10"/>
        <rFont val="Arial"/>
        <family val="2"/>
      </rPr>
      <t xml:space="preserve"> is in seconds and denotes how long the authorisation persists. the value </t>
    </r>
    <r>
      <rPr>
        <i/>
        <sz val="10"/>
        <rFont val="Arial"/>
        <family val="2"/>
      </rPr>
      <t>mot</t>
    </r>
    <r>
      <rPr>
        <sz val="10"/>
        <rFont val="Arial"/>
        <family val="2"/>
      </rPr>
      <t xml:space="preserve"> (machine operating time) denotes the authorisation expiry time. ECT from EGM authorisations must not persist across machine restarts.
Related: QCOM API functions: ectSubtractCredit(); ectTicketOutSubtractCredit()</t>
    </r>
  </si>
  <si>
    <t>{username=&lt;username&gt;, amt=&lt;camt&gt;, authno=&lt;string:global type&gt;}</t>
  </si>
  <si>
    <t>2019-Nov-28</t>
  </si>
  <si>
    <t>Clarified authno string max length to be 128 not 64 (bytes). All authno mentions now refer to the global type. Clarified autho global type defintiion. "it represents the human readable / decoded barcode value"</t>
  </si>
  <si>
    <t>boolean : autoplayflag : global type</t>
  </si>
  <si>
    <t>C2_REF_FD
Has a power up default; refer clockosd global type.</t>
  </si>
  <si>
    <t>boolean : clockosd : global type</t>
  </si>
  <si>
    <t>2019-Dec-4</t>
  </si>
  <si>
    <t>Events: MECH_METERS_* formerly had their own Slx category of 'mechmeters' but wasn’t implemented; changed these events to just be in the 'security' event category</t>
  </si>
  <si>
    <t>Related: PROGR_AWARD state event which covers all types (sap &amp; lp) of progressives</t>
  </si>
  <si>
    <t>PLAY_COMMENCED state event; clarified that the pcont field is optional / only present if game is a progressive</t>
  </si>
  <si>
    <r>
      <t xml:space="preserve">This state event must only be thrown is the machine is also entering a LP lockup condition associated with the latest LP award/s. This event must be thrown after any associated </t>
    </r>
    <r>
      <rPr>
        <b/>
        <sz val="10"/>
        <rFont val="Arial"/>
        <family val="2"/>
      </rPr>
      <t xml:space="preserve">LP_AWARD </t>
    </r>
    <r>
      <rPr>
        <sz val="10"/>
        <rFont val="Arial"/>
        <family val="2"/>
      </rPr>
      <t>event/s have been thrown.</t>
    </r>
  </si>
  <si>
    <t>(value | table) | nil, errmsg</t>
  </si>
  <si>
    <t>qcom.progrGetp() added property field</t>
  </si>
  <si>
    <t>2019-Dec-9</t>
  </si>
  <si>
    <t>2019-Dec-10</t>
  </si>
  <si>
    <t>userSetPrivilege QCOM API function. Allow 2nd table arg to be either string, a table of string or a boolean table (set), or "all".</t>
  </si>
  <si>
    <t>sendToHost message: userSetPrivilege. Clarified special case when username = "anon"</t>
  </si>
  <si>
    <t>{username=&lt;username&gt;, filesize=&lt;integer&gt;, success=&lt;boolean&gt; [, errmsg=&lt;string&gt;] | [, hash=&lt;hexstring&gt;]}</t>
  </si>
  <si>
    <t>{url:string, username:string, reason:string. maxsize:integer[, hash:hexstring:sha256]}</t>
  </si>
  <si>
    <r>
      <t xml:space="preserve">Implementation of this function is </t>
    </r>
    <r>
      <rPr>
        <b/>
        <sz val="10"/>
        <rFont val="Arial"/>
        <family val="2"/>
      </rPr>
      <t>not mandatory</t>
    </r>
    <r>
      <rPr>
        <sz val="10"/>
        <rFont val="Arial"/>
        <family val="2"/>
      </rPr>
      <t>. However this function is very useful to have during the implementation of QCOM 3 in order to be able to capture and view print() output from the QLE Lua state and be able to view it on demand, e.g. via a display in machine audit mode.
If implemented then the following requirements apply:
The machine should overload the native Lua print() function with this function. Print output should be formatted as per the native Lua print function. It is recommended that the output be pushed into a FIFO (so as not to hold up the QLE thread) for possible future display in machine audit mode.</t>
    </r>
  </si>
  <si>
    <t>LP_AWARD state event renamed to PROGR_AWARD in order to cover both sap &amp; lp events. Also clarified this state event's data. The LP_AWARD event remains as is.</t>
  </si>
  <si>
    <t>PLAY_FEATURE_COMPLETE</t>
  </si>
  <si>
    <t>{gameid=&lt;gameid&gt;, type=&lt;string&gt;, […]}</t>
  </si>
  <si>
    <t>Added new PLAY_FEATURE_COMPLETE state event.</t>
  </si>
  <si>
    <t>2019-Dec-11</t>
  </si>
  <si>
    <t>luaSEIDlist</t>
  </si>
  <si>
    <t>Returns a table of boolean where the keys are a list of state events implemented in the QLE Lua software driver. Includes user non-hookable QLAUE_ events.</t>
  </si>
  <si>
    <t>Added new QCOM API function luaSEIDlist(). (Requires no impl. by the host machine)</t>
  </si>
  <si>
    <t>QSIM release #32</t>
  </si>
  <si>
    <t>2019-Dec-12</t>
  </si>
  <si>
    <t>gameid : string, plevn; pluid</t>
  </si>
  <si>
    <t>plevs</t>
  </si>
  <si>
    <t>plevn</t>
  </si>
  <si>
    <t>progr plev is now plevs and are now only strings (numbered plev's are no more). Created progr plevn numeric level index</t>
  </si>
  <si>
    <t>PROGR_CFG</t>
  </si>
  <si>
    <t>Added new state event PROGR_CFG.</t>
  </si>
  <si>
    <t>progrPosAdj</t>
  </si>
  <si>
    <t>progrNegAdj</t>
  </si>
  <si>
    <t>progrSetPrize</t>
  </si>
  <si>
    <t>progrResetLockup</t>
  </si>
  <si>
    <t>ptm</t>
  </si>
  <si>
    <t>mode</t>
  </si>
  <si>
    <t>modes</t>
  </si>
  <si>
    <t>games</t>
  </si>
  <si>
    <t>hrate</t>
  </si>
  <si>
    <t>pgid</t>
  </si>
  <si>
    <t>atv</t>
  </si>
  <si>
    <t>rtp</t>
  </si>
  <si>
    <t>rtpmax</t>
  </si>
  <si>
    <t>rtptable</t>
  </si>
  <si>
    <t>notes</t>
  </si>
  <si>
    <t>sup</t>
  </si>
  <si>
    <t>ceiling</t>
  </si>
  <si>
    <t>vis</t>
  </si>
  <si>
    <t>hits</t>
  </si>
  <si>
    <t>overflow</t>
  </si>
  <si>
    <t>adjpos</t>
  </si>
  <si>
    <t>adjneg</t>
  </si>
  <si>
    <t>win</t>
  </si>
  <si>
    <t>pinc</t>
  </si>
  <si>
    <t>Optional</t>
  </si>
  <si>
    <t>Constant</t>
  </si>
  <si>
    <t>liab</t>
  </si>
  <si>
    <t>lasthit</t>
  </si>
  <si>
    <t>lastcont</t>
  </si>
  <si>
    <t>play/win</t>
  </si>
  <si>
    <t>prizeiw</t>
  </si>
  <si>
    <t>*lp only</t>
  </si>
  <si>
    <t>*</t>
  </si>
  <si>
    <t>QCOM 3 progressive level properties summary</t>
  </si>
  <si>
    <t>Setp()</t>
  </si>
  <si>
    <t>If yes; then this property must be calculable from other properties provided. The formulas may vary from level to level</t>
  </si>
  <si>
    <t xml:space="preserve">'Setp()" column.: </t>
  </si>
  <si>
    <t>todo: clarify in docs that sap only properties are still reported / settable when the level is lp (as per QCOM v1)</t>
  </si>
  <si>
    <r>
      <t xml:space="preserve">Refers to the QCOM API function </t>
    </r>
    <r>
      <rPr>
        <b/>
        <sz val="10"/>
        <rFont val="Arial"/>
        <family val="2"/>
      </rPr>
      <t>qcom_progrSetp().</t>
    </r>
    <r>
      <rPr>
        <sz val="10"/>
        <rFont val="Arial"/>
        <family val="2"/>
      </rPr>
      <t xml:space="preserve"> 'y' indicates the property is a typical property to be able to be changed by this function when supported for this is intended by the game designer. </t>
    </r>
  </si>
  <si>
    <t>A blank entry here indicates that the property is locked and isn't configurable by the QCOM API.</t>
  </si>
  <si>
    <r>
      <rPr>
        <b/>
        <u/>
        <sz val="10"/>
        <rFont val="Arial"/>
        <family val="2"/>
      </rPr>
      <t>Key name</t>
    </r>
    <r>
      <rPr>
        <b/>
        <sz val="10"/>
        <rFont val="Arial"/>
        <family val="2"/>
      </rPr>
      <t xml:space="preserve">
</t>
    </r>
    <r>
      <rPr>
        <sz val="8"/>
        <rFont val="Arial"/>
        <family val="2"/>
      </rPr>
      <t xml:space="preserve">Ref. QCOM API function </t>
    </r>
    <r>
      <rPr>
        <b/>
        <sz val="8"/>
        <rFont val="Arial"/>
        <family val="2"/>
      </rPr>
      <t>progrGetp()</t>
    </r>
  </si>
  <si>
    <t>PosAdj()</t>
  </si>
  <si>
    <t>NegAdj()</t>
  </si>
  <si>
    <t>Added new worksheet titled 'progr' - a summary of progressive level properties</t>
  </si>
  <si>
    <t>Gaming machine related systems should be mindful that new properties can be created over time and must not assume any calculations regarding progressive levels.</t>
  </si>
  <si>
    <t>{pluid : string,  amt:number}</t>
  </si>
  <si>
    <t>setp</t>
  </si>
  <si>
    <t>Changed QCOM API functions names:
lpSetPrize -&gt; progrSetPrize
lpResetLockup - &gt; progrResetLockup
sapPosAdj -&gt; progrPosAdj
sapNegAdj -&gt; progrNegAdj
prize -&gt; prizeiw
Adde new properties: setp; lasthit, lastcont</t>
  </si>
  <si>
    <t>Refer progrSetp() QCOM API function; denotes fields that may be changed via Setp</t>
  </si>
  <si>
    <t>level id</t>
  </si>
  <si>
    <r>
      <t>A game has been "loaded"* by the EGM and the game is now able to be queried / controlled via the QCOM API. This event must be thrown before a player can select and play the game.
*"loaded" means the EGM has readied the game for play; all that may be required for play is an enable command via the QCOM API. In some EGMs all games will all be present before the QLE has been started at power up so this event may not be seen in this case. E.g. in QSIM 3 a QCOM user will only see this event once per game per RAM clear.
Related:</t>
    </r>
    <r>
      <rPr>
        <b/>
        <sz val="10"/>
        <rFont val="Arial"/>
        <family val="2"/>
      </rPr>
      <t xml:space="preserve"> QLUAE_GAME_LOADED</t>
    </r>
    <r>
      <rPr>
        <sz val="10"/>
        <rFont val="Arial"/>
        <family val="2"/>
      </rPr>
      <t xml:space="preserve"> state event.</t>
    </r>
  </si>
  <si>
    <t>This internal state event must be logged by the host machine immediately prior to logging the GAME_LOADED state event. It loads all the data about the game into the QLE LSD. In addition to QCOM 3 known game data; the serialised format allows arbitrary / custom game data information to also be made available within the QLE.</t>
  </si>
  <si>
    <t>Made QCOM API functions: progrGamesList(), progrTurnoverMeter(); progrLastHit(), progrList() TBA: as qcom.progrGetp() contains all this data.</t>
  </si>
  <si>
    <t>nb qcom v1 meters are hits, wins, turnover, hrate</t>
  </si>
  <si>
    <t>total for pluid</t>
  </si>
  <si>
    <t>gameid:string | pluid:string, 
plevn: integer : global type | nil
[, property]</t>
  </si>
  <si>
    <t>PROGR_LVL_POS_ADJ</t>
  </si>
  <si>
    <t>pluid=&lt;pluid&gt;, amt=&lt;camt&gt;</t>
  </si>
  <si>
    <t>Progr level positive adjustment</t>
  </si>
  <si>
    <t>PROGR_LVL_NEG_ADJ</t>
  </si>
  <si>
    <t>Progr level negative adjustment</t>
  </si>
  <si>
    <t>Added PROGR_LVL_POS_ADJ, PROGR_LVL_NEG_ADJ machine events</t>
  </si>
  <si>
    <t>2019-Dec-16</t>
  </si>
  <si>
    <t>PROGR_LP_UPDATE</t>
  </si>
  <si>
    <t>Added PROGR_LP_UPDATE state event</t>
  </si>
  <si>
    <t>PROGR_CFG / EVENT</t>
  </si>
  <si>
    <t>{success: boolean, pluid:string, amt:integer}</t>
  </si>
  <si>
    <t>{pluid:string, camt:integer}</t>
  </si>
  <si>
    <t>QSIM release #33</t>
  </si>
  <si>
    <t>FAQ</t>
  </si>
  <si>
    <t>"Spreadsheet compare": A stand alone MS program comes with Office for Business. (Suggest filtering (hide calculated value changes), then exporting compared results to a xlsx works well)</t>
  </si>
  <si>
    <t>-- NB For changes to string cells, neither of the above shows Word-like track changes; it just shows the full before cell and after cell values.</t>
  </si>
  <si>
    <t>---- Option: To help with large / complex string cell changes; use the exported diff xlsx, then manually copy the before &amp; after cells or columns into an external text diff program of choice</t>
  </si>
  <si>
    <t>This function returns as string values similar in nature to QCOM v1.x GSR STATE field.
Refer to the main document for more information.</t>
  </si>
  <si>
    <t>2019-Dec-18</t>
  </si>
  <si>
    <t>Refer progrSetp sendToHost message; added a second message format involving multiple messages per call to progrSetp().</t>
  </si>
  <si>
    <t xml:space="preserve">Logged when a sucessful qcom_progrSetp() occurs. The prtp field value is the new total progr level rtp. In qcom v1 this event was only logged once even if the game was a shared progressive. </t>
  </si>
  <si>
    <t>add lp only column</t>
  </si>
  <si>
    <t>2019-Dec-19</t>
  </si>
  <si>
    <r>
      <t xml:space="preserve">This function has no effect unless the machine currently has a cash ticket in escrow. If this is the case then the machine must reject the ticket and log the </t>
    </r>
    <r>
      <rPr>
        <b/>
        <sz val="10"/>
        <rFont val="Arial"/>
        <family val="2"/>
      </rPr>
      <t>TICKET_IN_REJECTED</t>
    </r>
    <r>
      <rPr>
        <sz val="10"/>
        <rFont val="Arial"/>
        <family val="2"/>
      </rPr>
      <t xml:space="preserve"> event (s13) via the corresponding </t>
    </r>
    <r>
      <rPr>
        <b/>
        <sz val="10"/>
        <rFont val="Arial"/>
        <family val="2"/>
      </rPr>
      <t xml:space="preserve">EVENT </t>
    </r>
    <r>
      <rPr>
        <sz val="10"/>
        <rFont val="Arial"/>
        <family val="2"/>
      </rPr>
      <t>state event.</t>
    </r>
  </si>
  <si>
    <r>
      <t xml:space="preserve">Lua state event data
</t>
    </r>
    <r>
      <rPr>
        <i/>
        <sz val="10"/>
        <rFont val="Arial"/>
        <family val="2"/>
      </rPr>
      <t xml:space="preserve">Format: {key:string=&lt;boolean |  number | string&gt;, …, </t>
    </r>
    <r>
      <rPr>
        <i/>
        <sz val="10"/>
        <color rgb="FFFF0000"/>
        <rFont val="Arial"/>
        <family val="2"/>
      </rPr>
      <t>max 20 KV pairs (see comment)</t>
    </r>
    <r>
      <rPr>
        <i/>
        <sz val="10"/>
        <rFont val="Arial"/>
        <family val="2"/>
      </rPr>
      <t>}
Related: global types worksheet</t>
    </r>
  </si>
  <si>
    <t>2019-Dec-20</t>
  </si>
  <si>
    <r>
      <t xml:space="preserve">Clarified the </t>
    </r>
    <r>
      <rPr>
        <b/>
        <i/>
        <sz val="10"/>
        <color rgb="FFFF0000"/>
        <rFont val="Arial"/>
        <family val="2"/>
      </rPr>
      <t xml:space="preserve">pcont </t>
    </r>
    <r>
      <rPr>
        <sz val="10"/>
        <color rgb="FFFF0000"/>
        <rFont val="Arial"/>
        <family val="2"/>
      </rPr>
      <t xml:space="preserve">field in the </t>
    </r>
    <r>
      <rPr>
        <b/>
        <sz val="10"/>
        <color rgb="FFFF0000"/>
        <rFont val="Arial"/>
        <family val="2"/>
      </rPr>
      <t>PLAY_COMMENCED</t>
    </r>
    <r>
      <rPr>
        <sz val="10"/>
        <color rgb="FFFF0000"/>
        <rFont val="Arial"/>
        <family val="2"/>
      </rPr>
      <t xml:space="preserve"> state event.</t>
    </r>
  </si>
  <si>
    <t>qcom.progrMeters(): added additional call format to fetch all plevel meters at once.</t>
  </si>
  <si>
    <r>
      <rPr>
        <b/>
        <sz val="10"/>
        <color rgb="FFFF0000"/>
        <rFont val="Arial"/>
        <family val="2"/>
      </rPr>
      <t>PROGR_AWARD</t>
    </r>
    <r>
      <rPr>
        <sz val="10"/>
        <color rgb="FFFF0000"/>
        <rFont val="Arial"/>
        <family val="2"/>
      </rPr>
      <t xml:space="preserve"> state event clarified event data </t>
    </r>
  </si>
  <si>
    <t>{gameID, var, plevn, mode, prize, hits, wins, [SAP specific fields] | [LP specific fields]:see right }</t>
  </si>
  <si>
    <t>b</t>
  </si>
  <si>
    <t>Most properties in LP levels are FYI only. A simple echo back of what the LP totaliser has set. (This is as per QCOM v1)</t>
  </si>
  <si>
    <t>'EGM derived' colmn:</t>
  </si>
  <si>
    <t>play/win/progrSetPrize()</t>
  </si>
  <si>
    <t>Updated by</t>
  </si>
  <si>
    <t>EGM upon successful progrSetp()</t>
  </si>
  <si>
    <t>EGM upon add / remove game</t>
  </si>
  <si>
    <t>The prize to be awarded if won</t>
  </si>
  <si>
    <t xml:space="preserve">Reviewed progr worksheet </t>
  </si>
  <si>
    <t>progrLastCont</t>
  </si>
  <si>
    <t>Returns the last progressive level contribution details since the lst restart of the QLE.</t>
  </si>
  <si>
    <t>2019-Dec-23</t>
  </si>
  <si>
    <t>QSIM release #34</t>
  </si>
  <si>
    <t xml:space="preserve">Download, verify and execute a signed QMA script. </t>
  </si>
  <si>
    <t>Download [, verify] and install the QCOM user scripts denoted by the url</t>
  </si>
  <si>
    <t>Convert the string to base64 encoding.
no_newLine default = false
If no_newLine = true  then output will be pure base 64 (single line)
If no_newLine = false then output will contain \n every 80 chars and be \n terminated</t>
  </si>
  <si>
    <t>Decode the base64 string.
no_newLine default = false
If no_newLine = true  then s must be pure base 64
If no_newLine = false then s may contain \n and must be \n terminated</t>
  </si>
  <si>
    <t>qle_userlogon</t>
  </si>
  <si>
    <t>The QLE LSD will queue this message upon a sucessful qcom user logon. (Excludes anon user logons)</t>
  </si>
  <si>
    <t>2020-Jan-08</t>
  </si>
  <si>
    <t>{username, address:string, lastlogontime:integer:epochtime}</t>
  </si>
  <si>
    <t>a positive value</t>
  </si>
  <si>
    <t>Decode an x509 certificate denoted by the string argument. The string argument denoting the PEM formatted cert but contain no padding outside the cert delimiters and contain only \n line terminators. Refer to the QCOM 3 SDK for the table return value schema.</t>
  </si>
  <si>
    <t>number: kB</t>
  </si>
  <si>
    <t>Returns a table (set) of QCOM usernames that currently reside in the machine. (table keys are usernames; corresponding table values all equal true) The second RV is a count of table entries, i.e. the number of users in the machine. Does not include or count reserved usernames or anon users.</t>
  </si>
  <si>
    <t>2020-Jan-22</t>
  </si>
  <si>
    <t xml:space="preserve">This function returns disk statistics for all QCOM users in a table. The returned table keys are QCOM usernames; one for each QCOM user; each table value is also a table containing the keys "disklimit" and "diskused" and corresponding values. </t>
  </si>
  <si>
    <t>This function returns CPU usage statistics for all resident QCOM users. The returned table keys are QCOM usernames; one for each QCOM user; each table value is also a table containing at least the keys "cpulimit" and "cputotal" and corresponding values. Additional values (stats) may be present from machine to machine.</t>
  </si>
  <si>
    <t>This function in a production machine simply returns Lua Instruction quotas for all resident QCOM users. The returned table keys are QCOM usernames; one for each QCOM user; each table value is also a table containing at least the keys "instrlimit" and corresponding value. Additional values (stats) may be present from machine to machine.</t>
  </si>
  <si>
    <t>userScriptHashes</t>
  </si>
  <si>
    <t>This function returns the SHA256 hash of each user's scripts for each resident QCOM users that has been restarted with a set of scripts. The returned table keys are QCOM usernames; one for each QCOM user; each table value is SHA256:hexstring or nil.
Refer to the QLE LSD qle.lua SDK module to see how the hash is calculated accross all a user's scripts.</t>
  </si>
  <si>
    <t>Machine change</t>
  </si>
  <si>
    <r>
      <t xml:space="preserve">Added new </t>
    </r>
    <r>
      <rPr>
        <b/>
        <sz val="10"/>
        <color rgb="FFFF0000"/>
        <rFont val="Arial"/>
        <family val="2"/>
      </rPr>
      <t>USER_RESTART</t>
    </r>
    <r>
      <rPr>
        <sz val="10"/>
        <color rgb="FFFF0000"/>
        <rFont val="Arial"/>
        <family val="2"/>
      </rPr>
      <t xml:space="preserve"> state event. </t>
    </r>
  </si>
  <si>
    <r>
      <t xml:space="preserve">Added QCOM API function </t>
    </r>
    <r>
      <rPr>
        <b/>
        <sz val="10"/>
        <color rgb="FFFF0000"/>
        <rFont val="Arial"/>
        <family val="2"/>
      </rPr>
      <t xml:space="preserve">userScriptHashes() </t>
    </r>
    <r>
      <rPr>
        <sz val="10"/>
        <color rgb="FFFF0000"/>
        <rFont val="Arial"/>
        <family val="2"/>
      </rPr>
      <t>allowing users to see script hashes anytime.</t>
    </r>
  </si>
  <si>
    <t>Logged by the QLE Lua software driver. Logged each time a QCOM user with scripts installed is restarted. This state event wont be logged if a user is restarted that has no scripts.</t>
  </si>
  <si>
    <r>
      <t xml:space="preserve">Logged by the QLE Lua software driver. Logged each time an a Lua </t>
    </r>
    <r>
      <rPr>
        <b/>
        <sz val="10"/>
        <rFont val="Arial"/>
        <family val="2"/>
      </rPr>
      <t xml:space="preserve">runtime </t>
    </r>
    <r>
      <rPr>
        <sz val="10"/>
        <rFont val="Arial"/>
        <family val="2"/>
      </rPr>
      <t xml:space="preserve">error occurs in a QCOM user script except if the error occurred in a script off another LUA_ERROR. (Otherwise a deadlock would result.) The named arguments relate to the source of the error.
</t>
    </r>
    <r>
      <rPr>
        <i/>
        <sz val="10"/>
        <rFont val="Arial"/>
        <family val="2"/>
      </rPr>
      <t>(Currently no state event is logged for user script compilation errors as this should only ever occur during QCOM user script development and testing. FYI to see these errors in a real QCOM 3 machine, the user must be logged into the UAA service on the machine)</t>
    </r>
  </si>
  <si>
    <r>
      <t xml:space="preserve">Added STH message: </t>
    </r>
    <r>
      <rPr>
        <b/>
        <sz val="10"/>
        <color rgb="FFFF0000"/>
        <rFont val="Arial"/>
        <family val="2"/>
      </rPr>
      <t>qle_userlogon</t>
    </r>
    <r>
      <rPr>
        <sz val="10"/>
        <color rgb="FFFF0000"/>
        <rFont val="Arial"/>
        <family val="2"/>
      </rPr>
      <t>. A better trigger for the machine to use to save the required event info to NV memory.</t>
    </r>
  </si>
  <si>
    <r>
      <t xml:space="preserve">Returns a </t>
    </r>
    <r>
      <rPr>
        <i/>
        <sz val="10"/>
        <rFont val="Arial"/>
        <family val="2"/>
      </rPr>
      <t xml:space="preserve">boolean table </t>
    </r>
    <r>
      <rPr>
        <sz val="10"/>
        <rFont val="Arial"/>
        <family val="2"/>
      </rPr>
      <t>representing a set of available PIDs implemented by the machine.  The key indexes must be a string which denotes the PID name and or jurisdiction plus a version number. The OLGR will assign and publish PID names in this document (refer PID worksheet) to ensure consistency across all brands of machines. OLGR would appreciate if each EGM manufacturer could send OLGR a list of PIDs by jurisdiction they have implemented.</t>
    </r>
  </si>
  <si>
    <t>QCOM 3 Player Information Display (PID) names</t>
  </si>
  <si>
    <t>PID Names</t>
  </si>
  <si>
    <t>Refer QCOM API function pidList()</t>
  </si>
  <si>
    <t>Known PID identifiers</t>
  </si>
  <si>
    <t>au-QLD-Casinos-v01</t>
  </si>
  <si>
    <t>au-QLD-Clubs-v01</t>
  </si>
  <si>
    <t>au-TAS-Clubs-v01</t>
  </si>
  <si>
    <t>au-SA-Clubs-v01</t>
  </si>
  <si>
    <t>au-NZ-Clubs-v01</t>
  </si>
  <si>
    <t>au-VIC-Clubs-v01</t>
  </si>
  <si>
    <t>Date Added</t>
  </si>
  <si>
    <t>Added 24/1/2020</t>
  </si>
  <si>
    <t>Added new PID worksheet is qcom.pidList()</t>
  </si>
  <si>
    <r>
      <t xml:space="preserve">Clarified </t>
    </r>
    <r>
      <rPr>
        <b/>
        <sz val="10"/>
        <color rgb="FFFF0000"/>
        <rFont val="Arial"/>
        <family val="2"/>
      </rPr>
      <t xml:space="preserve">qcom.userDiskStats() </t>
    </r>
    <r>
      <rPr>
        <sz val="10"/>
        <color rgb="FFFF0000"/>
        <rFont val="Arial"/>
        <family val="2"/>
      </rPr>
      <t>API description as it did not exactly match what was implemented in the SDK.</t>
    </r>
  </si>
  <si>
    <t>2020-Jan-24</t>
  </si>
  <si>
    <t>2020-Jan-28</t>
  </si>
  <si>
    <r>
      <t xml:space="preserve">Clarified </t>
    </r>
    <r>
      <rPr>
        <b/>
        <sz val="10"/>
        <color rgb="FFFF0000"/>
        <rFont val="Arial"/>
        <family val="2"/>
      </rPr>
      <t xml:space="preserve">PROGR_CFG </t>
    </r>
    <r>
      <rPr>
        <sz val="10"/>
        <color rgb="FFFF0000"/>
        <rFont val="Arial"/>
        <family val="2"/>
      </rPr>
      <t xml:space="preserve">state event's description in the case of a multi-variation game where each game variation has a different progressive configuration. Related QCOM 3 docx new section 25.6.
Also clarified the serialised schema of the </t>
    </r>
    <r>
      <rPr>
        <b/>
        <i/>
        <sz val="10"/>
        <color rgb="FFFF0000"/>
        <rFont val="Arial"/>
        <family val="2"/>
      </rPr>
      <t xml:space="preserve">datas </t>
    </r>
    <r>
      <rPr>
        <sz val="10"/>
        <color rgb="FFFF0000"/>
        <rFont val="Arial"/>
        <family val="2"/>
      </rPr>
      <t>field.</t>
    </r>
  </si>
  <si>
    <t>Potentially used for event buffer testing and custom events..</t>
  </si>
  <si>
    <t>2020-Jan-31</t>
  </si>
  <si>
    <t>SHUTTING_DOWN is no longer a labelled sync state event in this document</t>
  </si>
  <si>
    <t>Spam risk</t>
  </si>
  <si>
    <t>2020-Feb-04</t>
  </si>
  <si>
    <t>SYSTEM_LOCKUP - no longer requires any special spam prevention as this is handled by the QLE LSD via QCOM API function cooldowns.</t>
  </si>
  <si>
    <r>
      <t xml:space="preserve">Clarified the </t>
    </r>
    <r>
      <rPr>
        <i/>
        <sz val="10"/>
        <color rgb="FFFF0000"/>
        <rFont val="Arial"/>
        <family val="2"/>
      </rPr>
      <t xml:space="preserve">response </t>
    </r>
    <r>
      <rPr>
        <sz val="10"/>
        <color rgb="FFFF0000"/>
        <rFont val="Arial"/>
        <family val="2"/>
      </rPr>
      <t>field in all system lock related state events.</t>
    </r>
  </si>
  <si>
    <t>{username=&lt;username&gt;, PEF=&lt;boolean&gt;, reason=&lt;string:1...32&gt;}</t>
  </si>
  <si>
    <t>amt=&lt;camt&gt;, reason=&lt;string:1...24&gt;, transid=&lt;string:1...8&gt;}</t>
  </si>
  <si>
    <t>{username=&lt;username&gt;, amt=&lt;camt&gt;, reason=&lt;string:1...24&gt;, transid=&lt;string:1...8&gt;}</t>
  </si>
  <si>
    <t>{username=&lt;username&gt;, amt=camt&gt;, ectsubsn=&lt;integer&gt;, reason=&lt;string:1...24&gt;}</t>
  </si>
  <si>
    <t>{anonpass=&lt;string:1...24&gt;}</t>
  </si>
  <si>
    <r>
      <t xml:space="preserve">String must represent a valid Lua identifier. I.e. any string comprised of </t>
    </r>
    <r>
      <rPr>
        <b/>
        <sz val="10"/>
        <rFont val="Arial"/>
        <family val="2"/>
      </rPr>
      <t>letters,</t>
    </r>
    <r>
      <rPr>
        <sz val="10"/>
        <rFont val="Arial"/>
        <family val="2"/>
      </rPr>
      <t xml:space="preserve"> </t>
    </r>
    <r>
      <rPr>
        <b/>
        <sz val="10"/>
        <rFont val="Arial"/>
        <family val="2"/>
      </rPr>
      <t>digits</t>
    </r>
    <r>
      <rPr>
        <sz val="10"/>
        <rFont val="Arial"/>
        <family val="2"/>
      </rPr>
      <t xml:space="preserve"> and </t>
    </r>
    <r>
      <rPr>
        <b/>
        <sz val="10"/>
        <rFont val="Arial"/>
        <family val="2"/>
      </rPr>
      <t>underscores</t>
    </r>
    <r>
      <rPr>
        <sz val="10"/>
        <rFont val="Arial"/>
        <family val="2"/>
      </rPr>
      <t xml:space="preserve"> that does not begin with a digit.</t>
    </r>
  </si>
  <si>
    <t>2020-Feb-07</t>
  </si>
  <si>
    <t>SYSTEM_LOCKUP_CLEARED; SYSTEM_LOCKUP_TIMEOUT; SYSTEM_LOCKUP_RESPONSE. Removed fields mot, seen &amp; seencnt. Its ok to leave them in fi they have already been implemented.</t>
  </si>
  <si>
    <t>SYSTEM_LOCKUP's event data description was confusing / incorrect (all booleans should they must == tue) Fixed.</t>
  </si>
  <si>
    <t>Ticket printer paper-out flag / hopper empty flag</t>
  </si>
  <si>
    <t>Peripheral worksheet : hopper device. Was missing the 'empty' property</t>
  </si>
  <si>
    <t>Table inxd by denomination</t>
  </si>
  <si>
    <t>table of boolean</t>
  </si>
  <si>
    <t>Refer specific API function</t>
  </si>
  <si>
    <t>table of int</t>
  </si>
  <si>
    <t>int</t>
  </si>
  <si>
    <t>denomsupported</t>
  </si>
  <si>
    <r>
      <rPr>
        <b/>
        <sz val="10"/>
        <rFont val="Arial"/>
        <family val="2"/>
      </rPr>
      <t xml:space="preserve">Design note: </t>
    </r>
    <r>
      <rPr>
        <sz val="10"/>
        <rFont val="Arial"/>
        <family val="2"/>
      </rPr>
      <t xml:space="preserve">Status changes generate </t>
    </r>
    <r>
      <rPr>
        <b/>
        <sz val="10"/>
        <rFont val="Arial"/>
        <family val="2"/>
      </rPr>
      <t>PERIPHERAL_STATUS_CHANGED</t>
    </r>
    <r>
      <rPr>
        <sz val="10"/>
        <rFont val="Arial"/>
        <family val="2"/>
      </rPr>
      <t xml:space="preserve"> state events. Accordingly do not add status fields that can cause state event spam without setting a report rate. E.g. hopper level in real time</t>
    </r>
  </si>
  <si>
    <t>Supports cash ticket in</t>
  </si>
  <si>
    <t>fds</t>
  </si>
  <si>
    <t>~ NADS from qcom v1.6</t>
  </si>
  <si>
    <t>The currently set denomination for the peripheral</t>
  </si>
  <si>
    <r>
      <t xml:space="preserve">Refer </t>
    </r>
    <r>
      <rPr>
        <b/>
        <i/>
        <sz val="10"/>
        <rFont val="Arial"/>
        <family val="2"/>
      </rPr>
      <t xml:space="preserve">qle_ready </t>
    </r>
    <r>
      <rPr>
        <sz val="10"/>
        <rFont val="Arial"/>
        <family val="2"/>
      </rPr>
      <t xml:space="preserve">STH message. This event must be the first event logged by the machine to the QCOM event buffer after logic seal confirmation or RAM clear via qcom_machineRAMclear(). NB the </t>
    </r>
    <r>
      <rPr>
        <i/>
        <sz val="10"/>
        <rFont val="Arial"/>
        <family val="2"/>
      </rPr>
      <t xml:space="preserve">commuid </t>
    </r>
    <r>
      <rPr>
        <sz val="10"/>
        <rFont val="Arial"/>
        <family val="2"/>
      </rPr>
      <t xml:space="preserve">field must equal qcom_idCommissionUID(). </t>
    </r>
  </si>
  <si>
    <t>2020-Feb-11</t>
  </si>
  <si>
    <t>'isdst' is gone. Ref: STH message qcom_timeSet &amp; dataTime global type. DST support is via time zone bias</t>
  </si>
  <si>
    <t>TIME_CHANGED &amp; MACHINE_TIME_CHANGED. Clarified that tdiff is relative to epoch time.</t>
  </si>
  <si>
    <t>dev</t>
  </si>
  <si>
    <t>secUAAsetp</t>
  </si>
  <si>
    <t>secUAAgetp</t>
  </si>
  <si>
    <t>QCIE</t>
  </si>
  <si>
    <t>Add new QCOM API functions secUAAsetp() &amp; secUAAgetp(). Used to control various properties in the UAA service such as inactivity timeout and command rate for testing purposes.</t>
  </si>
  <si>
    <t>Returns a table of QCOM 3 UAA service properties and stats.</t>
  </si>
  <si>
    <t>QCIE_PROPS</t>
  </si>
  <si>
    <t>QCIE_PROPS unknown -1 prop1name prop1value …</t>
  </si>
  <si>
    <r>
      <t xml:space="preserve">Added new QCIE message </t>
    </r>
    <r>
      <rPr>
        <b/>
        <sz val="10"/>
        <color rgb="FFFF0000"/>
        <rFont val="Arial"/>
        <family val="2"/>
      </rPr>
      <t xml:space="preserve">QCIE_PROPS </t>
    </r>
    <r>
      <rPr>
        <sz val="10"/>
        <color rgb="FFFF0000"/>
        <rFont val="Arial"/>
        <family val="2"/>
      </rPr>
      <t>in support of qcom.secUAAsetp() which allows the calling user to set various properites wrt the machine's UAA service such as inactivitytimeout &amp; maxqcicmdrate</t>
    </r>
  </si>
  <si>
    <t>Returns the current time zone value bias set on the machine.</t>
  </si>
  <si>
    <t>QSIM release #35</t>
  </si>
  <si>
    <t>2020-Feb-14</t>
  </si>
  <si>
    <t>2020-Feb-18</t>
  </si>
  <si>
    <t>timeSetTimezone(); changed polarity of bias value to be consistent throughout.
timeTimezone(); now only returns a single value and never nil</t>
  </si>
  <si>
    <t>Affects hms.timezone</t>
  </si>
  <si>
    <r>
      <rPr>
        <b/>
        <sz val="10"/>
        <color rgb="FFFF0000"/>
        <rFont val="Arial"/>
        <family val="2"/>
      </rPr>
      <t xml:space="preserve">QLE_IP_RX </t>
    </r>
    <r>
      <rPr>
        <sz val="10"/>
        <color rgb="FFFF0000"/>
        <rFont val="Arial"/>
        <family val="2"/>
      </rPr>
      <t>state event. Clarified responsiveness of this state event.</t>
    </r>
  </si>
  <si>
    <t>2020-Feb-20</t>
  </si>
  <si>
    <t>Refer QCOM 3 docx section "Progressive prize support"</t>
  </si>
  <si>
    <t>Need to compare two versions of the QCOM 3 summary xlsx? Options:</t>
  </si>
  <si>
    <t>ECT_FAILED make the description clearer.</t>
  </si>
  <si>
    <t>2020-Feb-21</t>
  </si>
  <si>
    <t>Support by the machine for this message type is optional. Machines must ignore this message if electing not to support it. 
Sent by the QLE LSD upon a successful call to the QCOM API function qcom.secUAAsetp().The machine's UAA service must sanity check property names and values before applying.Ignore na properites.</t>
  </si>
  <si>
    <t>2020-Feb-26</t>
  </si>
  <si>
    <t>DOOR_OPENED; clarified where to find permissible door descriptor strings</t>
  </si>
  <si>
    <t>Stacker removed / returned are going to be handled like another door (like QCOM v1). This means stacker removed / return events are reported via the DOOR_OPENED / DOOR_CLOSED state events and that a stacker present flag will be removed from the bna peripheral properrty list.</t>
  </si>
  <si>
    <t>Its now a door</t>
  </si>
  <si>
    <t xml:space="preserve">Clarified re BNA_STACKER_REMOVED / RETURNED events that they are associated with DOOR_OPENED / DOOR_CLOSED state events </t>
  </si>
  <si>
    <t>qcom.egmDoorState(); updated to include support for bna "stacker" removed / returned.</t>
  </si>
  <si>
    <t>Clua sheet: sendToHost() function. Clarified reasons for failure return value.</t>
  </si>
  <si>
    <t>SDK example</t>
  </si>
  <si>
    <t>qlua.cpp</t>
  </si>
  <si>
    <t>qlua232.cpp</t>
  </si>
  <si>
    <t xml:space="preserve">QSIM / dev use only. Production machines must not supply this function.
Refer to the QCOM 3 SDK : machine.lua </t>
  </si>
  <si>
    <t>The functions listed below support the QLE and must be implemented by the QCOM 3 machines according to the descriptions below. 
Example implementations in source code for all these functions may be found in the QCOM 3 SDK : qlua.cpp module. All the functionality implemented by the function's example source code (not marked as "QSIM only"), must be interpreted as requirements for the corresponding implementation of the function in the QCOM 3 machine.
To save resources in implementing QCOM 3, it is recommended that the QCOM 3 SDK : qlua.cpp &amp; qcomluaengthread.cpp module source code be used as much as possible.</t>
  </si>
  <si>
    <t>Clua sheet: added new column "SDK example" to help the reader find examples more easily</t>
  </si>
  <si>
    <t>Returns an associative indexed table of EGM meters. Refer to the "Meters" worksheet for defined key index string names. The meters reported are guaranteed to be in a reconcilable state with respect to the EGM's credit meter reported by the QCOM API function egmCreditMeter().</t>
  </si>
  <si>
    <t>2020-Mar-11</t>
  </si>
  <si>
    <t>Reinstated the qcom_gameMeters() QCOM API function. Its useful to have the overall sum on hand for easier protocol emulation. Also e.g. PAMT (the LP turnover meter in qcom v1)</t>
  </si>
  <si>
    <t>Returns an associative indexed table of 'game' meters for the specified game.  Refer QCOM Meters Table for defined 'game' key index string names. The corresponding data value for a given key is a number representing the current meter value.  Game meters must be the sum total of all variation meters re qcomVarMeters() below.</t>
  </si>
  <si>
    <t>var</t>
  </si>
  <si>
    <t>var change</t>
  </si>
  <si>
    <t>only present if game supprts a progr cfg per VAR</t>
  </si>
  <si>
    <t>2020-Mar-13</t>
  </si>
  <si>
    <t>uartSetp STH message: add new 'maxobj' property</t>
  </si>
  <si>
    <t xml:space="preserve">uartOpen() Clua function: clarified typical error return values </t>
  </si>
  <si>
    <t>idMachinePlatform</t>
  </si>
  <si>
    <t>Returns a string denoting the machine's platform. This is the same value as the platform field retruend in the common content audit results re the QCOM API function qcom.cAuditCommonResults()</t>
  </si>
  <si>
    <t>2020-Mar-19</t>
  </si>
  <si>
    <t>Added new QCOM API function qcom.idMachinePlatform(). Gives more efficient access to the machine's platform string.</t>
  </si>
  <si>
    <t xml:space="preserve">This function retrieves the last completed common content audit results. If no new results have been generated since the last restart of the machine, the function will return a table comprised of only platform and uid values. </t>
  </si>
  <si>
    <t>table on success (ref SDK qlua232.cpp for required schema) | nil,errmsg:string</t>
  </si>
  <si>
    <t>uartOpen(), uartGetp(), uartSetp() call formats and return values have been updated. Settings are now per serial port instead of per user.</t>
  </si>
  <si>
    <t>uartSetp STH message format has been changed</t>
  </si>
  <si>
    <t>{interface=&lt;integer&gt;, maxcbrate=&lt;integer&gt; [, username=&lt;username&gt;] }</t>
  </si>
  <si>
    <t>C1_NV
Ref: hms_schema.lua : hms.uart</t>
  </si>
  <si>
    <t>2020-Mar-20</t>
  </si>
  <si>
    <t>QSIM / SDK release #36</t>
  </si>
  <si>
    <t>c</t>
  </si>
  <si>
    <t>printable chars</t>
  </si>
  <si>
    <t>denom hot switching</t>
  </si>
  <si>
    <t>stop responding upon RAM error</t>
  </si>
  <si>
    <t>RTIM</t>
  </si>
  <si>
    <t>terminate hopper pay after interuption</t>
  </si>
  <si>
    <t>hopper level meter</t>
  </si>
  <si>
    <t>Hopper Refillls</t>
  </si>
  <si>
    <t>Default Refill amount</t>
  </si>
  <si>
    <t>RCRF</t>
  </si>
  <si>
    <t>Audit mode</t>
  </si>
  <si>
    <t>Event Q display</t>
  </si>
  <si>
    <t>Last play recall</t>
  </si>
  <si>
    <t>CDC</t>
  </si>
  <si>
    <t>Fault conditions start</t>
  </si>
  <si>
    <t>fault conditions end</t>
  </si>
  <si>
    <t>lockup events start</t>
  </si>
  <si>
    <t>lockup events end</t>
  </si>
  <si>
    <t>Advisory events start</t>
  </si>
  <si>
    <t>Advisory events end</t>
  </si>
  <si>
    <t>Un Ad events start</t>
  </si>
  <si>
    <t>Un Ad events end</t>
  </si>
  <si>
    <t>hot switching is mandatory in qcom 3</t>
  </si>
  <si>
    <t>max 4 decimal places</t>
  </si>
  <si>
    <t>progr win log of 5</t>
  </si>
  <si>
    <t>don’t send meters that would never increment.</t>
  </si>
  <si>
    <t>Up to here</t>
  </si>
  <si>
    <t>Applicable</t>
  </si>
  <si>
    <t>Comments</t>
  </si>
  <si>
    <t>Desc.</t>
  </si>
  <si>
    <t>QCOM v1 applicable requirements by checkpoint (WIP)</t>
  </si>
  <si>
    <t>check point</t>
  </si>
  <si>
    <t>x (means applicable)</t>
  </si>
  <si>
    <t>~ means somwhat applicable - to be clarified</t>
  </si>
  <si>
    <t>special ^ char handling</t>
  </si>
  <si>
    <t>RESERVE_ENTRY</t>
  </si>
  <si>
    <t>RESERVE_EXIT</t>
  </si>
  <si>
    <t>POWERSAVE_ENTRY</t>
  </si>
  <si>
    <t>POWERSAVE_EXIT</t>
  </si>
  <si>
    <t>The machine has entered the machine reserve feature. 
This is only possible if the EGM is in idle mode.
Related: QCOM API function qcom_egmSetReserve()</t>
  </si>
  <si>
    <t>2020-Mar-27</t>
  </si>
  <si>
    <t>Renamed the following state events by removing their former IDLEMODE_ prefix. 
    POWERSAVE_ENTRY
    POWERSAVE_EXIT
    RESERVE_ENTRY
    RESERVE_EXIT
These state events are still a part of idle mode. The reason for the name change was to simply shorten the string.</t>
  </si>
  <si>
    <t>2020-Mar-31</t>
  </si>
  <si>
    <t>Commenced work on new 'qcomV1' checkliat worksheet that identifies which QCOM v1 requirements carry over from QVOM v1 to QCOM 3.</t>
  </si>
  <si>
    <t>Updated all diagrams on 'SE Diagrams' worksheet and crosscheck</t>
  </si>
  <si>
    <t>2020-Apr-01</t>
  </si>
  <si>
    <t xml:space="preserve">PROGR_AWARD state event. Clarified trigger description (is as per qcom v1). </t>
  </si>
  <si>
    <t>2020-Apr-15</t>
  </si>
  <si>
    <t>cAuditCommonStart() &amp;  cAuditGameStart() sendToHost message data. Clarified that the seed field is optional and why.</t>
  </si>
  <si>
    <t>Returns the current number of games in the EGM. This table will not change unless another "GAME_ADDED" state event occurs. (Was NUMG in QCOM v1.x)</t>
  </si>
  <si>
    <t>Returns the total number of games that can be enabled for selection for play at any one time on the machine.  As per the QCOM v1.x NUME field. Typically this is a limit imposed by the game select screen by the EGM manufacturer. Related: GEF above and the QCOM API function qcom_gameNum().</t>
  </si>
  <si>
    <t>Game Enabled Flag (GEF). As per the QCOM v1.x GEF. Each game in an EGM must have one GEF. False means the game is disabled and true means enabled.
Related: NUME below and QCOM game* API class of functions.</t>
  </si>
  <si>
    <t>2020-Apr-17</t>
  </si>
  <si>
    <t>QSIM / SDK release #36.1</t>
  </si>
  <si>
    <t>{gameid=&lt;string:gameid:global type&gt;}</t>
  </si>
  <si>
    <t>GEF control.  Enable the game with gameid. This may fail if NUME is exceeded or gameid does not exist or is not loaded. A return value of true indicates success; nil means fail.</t>
  </si>
  <si>
    <t>2020-Apr-24</t>
  </si>
  <si>
    <t>QSIM / SDK release #37</t>
  </si>
  <si>
    <t>Returns an associative indexed table of 'game' related meters for the specified game and variation. Refer to the ‘Meters' worksheet, for defined 'game' key index string names. The corresponding data value for a given key is a number representing the current meter value.</t>
  </si>
  <si>
    <t>Purges all events previously logged as ‘private' e.g. called when a new player card is removed / inserted into the machine.</t>
  </si>
  <si>
    <t>Returns the current SAA x509 certificate for the given user if set.  Returns false if the user doesn't have an SAA assigned, or nil, errmsg of the user doesn't exist. Refer to the QCOM 3 SDK for all possible return values.</t>
  </si>
  <si>
    <t>The table argument is an associative indexed table where each key is a number representing a banknote denomination value (the value number printed on the note) currently supported by the note acceptor and the value is a boolean value representing whether or not the machine is to currently accept that note. The function will ignore entries for banknotes that the host machine does not support and does not care if all supported banknotes are included in the table and will assume the note's status is unchanged for missing notes.
Disabling for acceptance any specific or all banknotes via this function must not affect the machine's ability to accept Cash Tickets</t>
  </si>
  <si>
    <t>Risk 0...4</t>
  </si>
  <si>
    <t>This function sets the given user's parameters with respect to the QCOM timer class of functions. Currently two table fields are required : timersmax:integer(1...8), timersmint:integer(1...). See the global types sheet for user creation defaults.</t>
  </si>
  <si>
    <t>table | nil | ...</t>
  </si>
  <si>
    <t>Returns the current amount of free physical memory on the machine's primary logic board as a percentage.  0...100.0</t>
  </si>
  <si>
    <t>Changed the incept of API functions egmCreditDenom &amp; egmSetCreditDenom to tba. They may not be required long term since denomination is set per game in QCOM 3.</t>
  </si>
  <si>
    <t>table: {username, interface:1..., maxcbrate:int}</t>
  </si>
  <si>
    <t>Returns a table with the schema: 
{ nports:int:1...:min 2, maxobj:int:1...:min 2, port[1...nports] = {descr:string, maxcbrate:int [,username:privileged to open this port; nil means anyuser]} }; 
descr might be e.g. "com1", "ttyS0", or a string as per the serial port physical label on the machine.</t>
  </si>
  <si>
    <t>hinc</t>
  </si>
  <si>
    <t>bckgnd incr. of overflow</t>
  </si>
  <si>
    <t>2020-May-6</t>
  </si>
  <si>
    <t>Added hyperlinks to API and SendToHost sheets for easier document navigation</t>
  </si>
  <si>
    <t>progrModeChange</t>
  </si>
  <si>
    <t>pluid : string,  mode : string</t>
  </si>
  <si>
    <t>Added new qcom api function: progrModeChange() and asscoiated sth message</t>
  </si>
  <si>
    <t>{pluid : string,  mode : string}</t>
  </si>
  <si>
    <t>Added new event PROGR_PRIZE_ORPHANED</t>
  </si>
  <si>
    <t>PROGR_PRIZE_ORPHANED</t>
  </si>
  <si>
    <t>Progr level orphanned</t>
  </si>
  <si>
    <t>pluid=&lt;pluid&gt;, plevs=&lt;plevs&gt;, liab=&lt;number&gt;, reason=&lt;string: "mode" | "game" aka mode switch | game unloaded, gameid=&lt;gameid&gt; | theme=&lt;gameGetp():themename</t>
  </si>
  <si>
    <t>2020-May-11</t>
  </si>
  <si>
    <t>Refer global types sheet; gameid proposal to make determinsitic. Changed algorithm from sha1 to CRC32 to align it with the OLGR MTR document: "Data Requirements for Monitored EGMs"</t>
  </si>
  <si>
    <t xml:space="preserve">EVENT: TICKET_IN_REJECTED </t>
  </si>
  <si>
    <t>Clarified BANKNOTE_REJECTED's descripttion</t>
  </si>
  <si>
    <r>
      <t xml:space="preserve">Refer sendToHost sheet. Fixed incorrect notification column entry for </t>
    </r>
    <r>
      <rPr>
        <i/>
        <sz val="10"/>
        <color rgb="FFFF0000"/>
        <rFont val="Arial"/>
        <family val="2"/>
      </rPr>
      <t xml:space="preserve">bnaRejectTicket </t>
    </r>
    <r>
      <rPr>
        <sz val="10"/>
        <color rgb="FFFF0000"/>
        <rFont val="Arial"/>
        <family val="2"/>
      </rPr>
      <t>message.</t>
    </r>
  </si>
  <si>
    <t>2020-May-12</t>
  </si>
  <si>
    <t>progrPosAdj &amp; progrNegAdj; zero credit is no longer required.</t>
  </si>
  <si>
    <t>clarifies PGID global type's units and length</t>
  </si>
  <si>
    <t>This function must return names and versions of any potentially externally exposed API's used in the machine in relation to QCOM. For more information about the return value, refer to the Clua worksheet: API_VERSIONS global.</t>
  </si>
  <si>
    <t>Table of API's and versions thereof related to the machine's QCOM 3 implementation.
Related QCOM 3 API function: qcom.idAPIversions(). The return value must be a string key / value table where mandatory keys are "CRYPTO_VERSION", "SOCKET_VERSION" &amp; "LUA_VERSION". An example return value (from QSIM) is {CRYPTO_VERSION = "OpenSSL 1.0.2j 26 Sept 2016", LUA_VERSION = "Lua 5.3.4", SOCKET_VERSION = "winsock v2.2", ZLIB_VERSION = "1.2.8"}. The manufacturer must include additional keys as necessary if not covered by existing entries; e.g. QSIM also has entries for CURL_VERSION, ZLIB_VERSION. All table keys must end in "_VERSION".</t>
  </si>
  <si>
    <t>Refer QCOM 3 main document, or the SDK module: qlua.cpp, functions: qlua_alloc() &amp; qlua_alloc_no_qsim() for exact lastest code.
Pick one. The 2nd one has less functionality, but uses less instructions/ CPU</t>
  </si>
  <si>
    <t>Production machines must provide their own machine.lua named module based on the module of the same name in the SDK; replacing the one that is supplied with QSIM 3 / QCOM 3 SDK. The updated module must be configured to the requirements written in the machine.lua SDK module’s comments.</t>
  </si>
  <si>
    <t>Everything within the SDK module: qlua.cpp is relevant reading for a QCOM 3 machine developer</t>
  </si>
  <si>
    <t>RL nb re 2019 review</t>
  </si>
  <si>
    <t>2020-May-15</t>
  </si>
  <si>
    <t>Rewrote progrSetp() functional description.</t>
  </si>
  <si>
    <t>Time</t>
  </si>
  <si>
    <t>superseded</t>
  </si>
  <si>
    <t>2020-May-20</t>
  </si>
  <si>
    <t>Added new event: PERIPH_FW_UPGRADE. Refer Events worksheet</t>
  </si>
  <si>
    <t>PERIPH_FW_UPGRADE</t>
  </si>
  <si>
    <t>PERIPHERAL_UPGRADE &amp;
EVENT: PERIPH_FW_UPGRADE</t>
  </si>
  <si>
    <t>{username=&lt;username&gt;, url=&lt;string:120&gt; [,hash=&lt;hexstring:256&gt;] }</t>
  </si>
  <si>
    <t>2020-May-23</t>
  </si>
  <si>
    <t>MACHINE_UPGRADE_STATUS</t>
  </si>
  <si>
    <t>Created new state event MACHINE_UPGRADE_STATUS</t>
  </si>
  <si>
    <t>Firnware upgrade</t>
  </si>
  <si>
    <t xml:space="preserve">MACHINE_UPGRADE_STATUS
MACHINE_UPGRADE_DLC
EVENT: MACHINE_UPGRADE_READY </t>
  </si>
  <si>
    <r>
      <t xml:space="preserve">A machine upgrade package download and verification has been successful. 
Related: section 29.1 and the </t>
    </r>
    <r>
      <rPr>
        <b/>
        <sz val="10"/>
        <rFont val="Arial"/>
        <family val="2"/>
      </rPr>
      <t xml:space="preserve">MACHINE_UPGRADE_DLC </t>
    </r>
    <r>
      <rPr>
        <sz val="10"/>
        <rFont val="Arial"/>
        <family val="2"/>
      </rPr>
      <t>state event</t>
    </r>
  </si>
  <si>
    <t>Renamed state event: MACHINE_UPGRADE to MACHINE_UPGRADE_DLC</t>
  </si>
  <si>
    <t>2020-May-27</t>
  </si>
  <si>
    <t>MACHINE_UPGRADED</t>
  </si>
  <si>
    <t>Machine upgraded</t>
  </si>
  <si>
    <t>Machine upgrade ready</t>
  </si>
  <si>
    <r>
      <t xml:space="preserve">If a machine upgrade package is ready (downloaded and verified), then this function will queue it to be applied on next machine restart. Note that this may (at the discretion of the machine manufacturer) also queue a RAM clear of the machine equivalent to the QCOM API function </t>
    </r>
    <r>
      <rPr>
        <b/>
        <sz val="10"/>
        <rFont val="Arial"/>
        <family val="2"/>
      </rPr>
      <t>qcom_machineRAMclear()</t>
    </r>
    <r>
      <rPr>
        <sz val="10"/>
        <rFont val="Arial"/>
        <family val="2"/>
      </rPr>
      <t xml:space="preserve">. 
Related: </t>
    </r>
    <r>
      <rPr>
        <b/>
        <sz val="10"/>
        <rFont val="Arial"/>
        <family val="2"/>
      </rPr>
      <t xml:space="preserve">MACHINE_UPGRADED </t>
    </r>
    <r>
      <rPr>
        <sz val="10"/>
        <rFont val="Arial"/>
        <family val="2"/>
      </rPr>
      <t>event.</t>
    </r>
  </si>
  <si>
    <t>Create new EVENT: MACHINE_UPGRADED</t>
  </si>
  <si>
    <t>{src = &lt;username&gt; | "USB", hash=&lt;hexstring:64&gt;, rcr=&lt;boolean&gt;}</t>
  </si>
  <si>
    <t>{src = &lt;username&gt; | "USB", hash=&lt;hexstring:64&gt;, success=&lt;boolean&gt;, info=&lt;string&gt;}</t>
  </si>
  <si>
    <r>
      <t xml:space="preserve">RE </t>
    </r>
    <r>
      <rPr>
        <i/>
        <sz val="10"/>
        <color rgb="FFFF0000"/>
        <rFont val="Arial"/>
        <family val="2"/>
      </rPr>
      <t xml:space="preserve">src </t>
    </r>
    <r>
      <rPr>
        <sz val="10"/>
        <color rgb="FFFF0000"/>
        <rFont val="Arial"/>
        <family val="2"/>
      </rPr>
      <t>field in MACHINE_UPGRADE* state events. Was "eth"|"usb"; changed to &lt;username&gt;|"USB". FYI, "USB" is now a reserved username.</t>
    </r>
  </si>
  <si>
    <t>{{src = &lt;username&gt; | "USB", url=&lt;string:120&gt;, [hash=&lt;hexstring:256&gt;,] status=&lt;string&gt; [,pc=&lt;integer&gt;] [,bytes=&lt;integer&gt;]}</t>
  </si>
  <si>
    <t>machineUpgradeCancel</t>
  </si>
  <si>
    <t>Added new QCOM API function qcom.machineUpgradeCancel()</t>
  </si>
  <si>
    <t>Re QCOM API function: qcom_machineUpgradeGetVerify(). Removed nil argument option to get status</t>
  </si>
  <si>
    <t>Machine upgrades. Review of events and event data…</t>
  </si>
  <si>
    <t>table : {MUF:boolean, mumaxrate:integer}</t>
  </si>
  <si>
    <t>{MUF:boolean, mumaxrate:integer}</t>
  </si>
  <si>
    <t>mumaxrate</t>
  </si>
  <si>
    <t>Machine upgrade max download rate in units of bytes per second.</t>
  </si>
  <si>
    <t>bytes/sec</t>
  </si>
  <si>
    <t>C1_NV
Refer to global type sheet for message data defaults</t>
  </si>
  <si>
    <r>
      <t xml:space="preserve">Added a new </t>
    </r>
    <r>
      <rPr>
        <b/>
        <i/>
        <sz val="10"/>
        <color rgb="FFFF0000"/>
        <rFont val="Arial"/>
        <family val="2"/>
      </rPr>
      <t xml:space="preserve">mumaxrate </t>
    </r>
    <r>
      <rPr>
        <sz val="10"/>
        <color rgb="FFFF0000"/>
        <rFont val="Arial"/>
        <family val="2"/>
      </rPr>
      <t>field to machineUpgradeSetp() QCOM API function. Refer global types for more information on this field</t>
    </r>
  </si>
  <si>
    <r>
      <t xml:space="preserve">Must cause the machine (in the background) to attempt to download, verify (if a hash is supplied) and ready a software upgrade package. If successful, the machine makes it possible for subsequent installation/activation of the upgrade via the QCOM API function qcom_machineUpgradeQueue().
Refer section 30.1 for additional requirements.
</t>
    </r>
    <r>
      <rPr>
        <b/>
        <sz val="10"/>
        <rFont val="Arial"/>
        <family val="2"/>
      </rPr>
      <t>If a download/verify process is still running or a package is already ready, then the machine must ignore this message.</t>
    </r>
    <r>
      <rPr>
        <sz val="10"/>
        <rFont val="Arial"/>
        <family val="2"/>
      </rPr>
      <t xml:space="preserve"> The user should call </t>
    </r>
    <r>
      <rPr>
        <i/>
        <sz val="10"/>
        <rFont val="Arial"/>
        <family val="2"/>
      </rPr>
      <t xml:space="preserve">machineUpgradeCancel() </t>
    </r>
    <r>
      <rPr>
        <sz val="10"/>
        <rFont val="Arial"/>
        <family val="2"/>
      </rPr>
      <t>first.
If a hash is provided the machine must verify the hash after the download is complete. A failure of the hash to reconcile must be considered a download failure by the machine.</t>
    </r>
  </si>
  <si>
    <r>
      <t xml:space="preserve">This function will instigate a software upgrade attempt of the machine provided the arguments pass chacks and a download/verify process is not currently running or a download package is not already ready. 
The </t>
    </r>
    <r>
      <rPr>
        <i/>
        <sz val="10"/>
        <rFont val="Arial"/>
        <family val="2"/>
      </rPr>
      <t xml:space="preserve">url </t>
    </r>
    <r>
      <rPr>
        <sz val="10"/>
        <rFont val="Arial"/>
        <family val="2"/>
      </rPr>
      <t xml:space="preserve">value denotes a URL string of the upgrade package. The </t>
    </r>
    <r>
      <rPr>
        <i/>
        <sz val="10"/>
        <rFont val="Arial"/>
        <family val="2"/>
      </rPr>
      <t xml:space="preserve">hash </t>
    </r>
    <r>
      <rPr>
        <sz val="10"/>
        <rFont val="Arial"/>
        <family val="2"/>
      </rPr>
      <t xml:space="preserve">value denotes a hexstring representing a SHA256 hash of the package denoted by the first argument for verification. 
Refer to this function's STH message for more information concerning this function behaviour (a hyperlink is to the right).
Related: </t>
    </r>
    <r>
      <rPr>
        <b/>
        <sz val="10"/>
        <rFont val="Arial"/>
        <family val="2"/>
      </rPr>
      <t xml:space="preserve">MACHINE_UPGRADE_DLC </t>
    </r>
    <r>
      <rPr>
        <sz val="10"/>
        <rFont val="Arial"/>
        <family val="2"/>
      </rPr>
      <t xml:space="preserve">state event and </t>
    </r>
    <r>
      <rPr>
        <b/>
        <sz val="10"/>
        <rFont val="Arial"/>
        <family val="2"/>
      </rPr>
      <t xml:space="preserve">MACHINE_UPGRADE_READY </t>
    </r>
    <r>
      <rPr>
        <sz val="10"/>
        <rFont val="Arial"/>
        <family val="2"/>
      </rPr>
      <t>event.</t>
    </r>
  </si>
  <si>
    <t>Update the given user's NV data (refer qusersNVdata_schema.lua). Conditions are as per C1_NV above. 
On next restart the QLE Lua software drivers calls the Clua function usersLoadNVdata() in order to restore QCOM user data NV data.</t>
  </si>
  <si>
    <t>Cancels/resets any download/verification process currently running and delete any upgrade package from the machine, partial or complete. This includes if a download was ready for queuing.</t>
  </si>
  <si>
    <t>2020-May-29</t>
  </si>
  <si>
    <t>If &gt;= 5 secs:
TIME_CHANGED /
EVENT: MACHINE_TIME_CHANGED</t>
  </si>
  <si>
    <t>STH msg machineUpgradeCancel: clarified actions</t>
  </si>
  <si>
    <t>This function returns the machine's commissioning UID number. The function returns nil if the machine hasn't assigned one up yet.</t>
  </si>
  <si>
    <r>
      <t xml:space="preserve">An OLGR assigned </t>
    </r>
    <r>
      <rPr>
        <b/>
        <sz val="10"/>
        <rFont val="Arial"/>
        <family val="2"/>
      </rPr>
      <t xml:space="preserve">three </t>
    </r>
    <r>
      <rPr>
        <sz val="10"/>
        <rFont val="Arial"/>
        <family val="2"/>
      </rPr>
      <t xml:space="preserve">character string representing an abbreviation of the full manufacturer's name. Contact OLGR for a list of currently assigned values (Quote FM35). The returned string may contain spaces provided they are only used for right padding. </t>
    </r>
  </si>
  <si>
    <t>Returns the operating system name and version of the application hosting the QCOM scripting engine and QCOM API.</t>
  </si>
  <si>
    <t>This function returns the number of seconds the machine's primary application has been running since the last full factory reset of the machine (i.e. since last RAM clear). Referred to at machine operating time or MOT.</t>
  </si>
  <si>
    <r>
      <t xml:space="preserve">This function returns PV table data (with pvname) that has been previously saved to the machines NV memory via the </t>
    </r>
    <r>
      <rPr>
        <b/>
        <sz val="10"/>
        <rFont val="Arial"/>
        <family val="2"/>
      </rPr>
      <t xml:space="preserve">pvCommit_string() </t>
    </r>
    <r>
      <rPr>
        <sz val="10"/>
        <rFont val="Arial"/>
        <family val="2"/>
      </rPr>
      <t>QCOM API function. The single string argument denotes the identifier of the persistent variable in the user's PV namespace to return. The function will return nil if the identifer does not exist.</t>
    </r>
  </si>
  <si>
    <r>
      <t xml:space="preserve">This function returns PV table data (with pvname) that has been previously saved to the machines NV memory via the </t>
    </r>
    <r>
      <rPr>
        <b/>
        <sz val="10"/>
        <rFont val="Arial"/>
        <family val="2"/>
      </rPr>
      <t xml:space="preserve">pvCommit() </t>
    </r>
    <r>
      <rPr>
        <sz val="10"/>
        <rFont val="Arial"/>
        <family val="2"/>
      </rPr>
      <t xml:space="preserve">QCOM API function. The single string argument denotes the identifier of the persistent variable in the user's PV namespace to return. The function will return a table, otherwise </t>
    </r>
    <r>
      <rPr>
        <i/>
        <sz val="10"/>
        <rFont val="Arial"/>
        <family val="2"/>
      </rPr>
      <t xml:space="preserve">nil </t>
    </r>
    <r>
      <rPr>
        <sz val="10"/>
        <rFont val="Arial"/>
        <family val="2"/>
      </rPr>
      <t>if the identifer does not exist. This version of the function is less likely to be privileged due to its CPU use (as it invokes the Lua compiler).</t>
    </r>
  </si>
  <si>
    <t>Returns an associative indexed table of machine master meters (as returned by the currently set callback function). For more information refer to the above function. If no callback function has been set then the machine must return its default set of master meters as currently being display as a result of other localisation settings.</t>
  </si>
  <si>
    <t>Creates a new QCOM user on the machine with the username denoted by the argument. Returns true on success otherwise on error, the function returns nil plus an error string.
Related: QCOM user persistence; section 10.2.7.</t>
  </si>
  <si>
    <t>This function can delete a QCOM user from the machine. The argument denotees the username of the user to delete.
A user cannot self delete with this command. 
This function will delete a quarantined user.</t>
  </si>
  <si>
    <t>2020-Jun-4</t>
  </si>
  <si>
    <t>Added more hyperlinks. Refer QCOM API sheet; for a given QCOM API function, when a full function description is available in the main QCOM docx, the "Yes" indicating this is now a working hyperlink to that description in the main docx.</t>
  </si>
  <si>
    <t>Worksheet index</t>
  </si>
  <si>
    <t>QCOM 3 API function class quick index</t>
  </si>
  <si>
    <t>{device=&lt;string&gt;, success=&lt;boolean&gt;, hash=&lt;hexstring&gt;[, errmsg=&lt;string:32&gt;]}</t>
  </si>
  <si>
    <t>{ device=&lt;string&gt;, success=&lt;boolean&gt;, fds=&lt;string&gt; | errmsg=string:32 }</t>
  </si>
  <si>
    <t>Lua language base type. The format &lt;string:x&gt; where x is a positive integer, the number denotes that the string may be 1….x characters in length.</t>
  </si>
  <si>
    <t>userAnonSetPass</t>
  </si>
  <si>
    <t>2020-Jun-10</t>
  </si>
  <si>
    <t>Renamed qcom API function userSetAnonPass() to userAnonSetPass() so it matches its corresponding sth message name which it is typical.</t>
  </si>
  <si>
    <t>Changes the password for UAA for the QCOM anon user. Upon any issue with the argument, the password is set to the factory default. String length must be in the range 1-24 characters. Returns the set password.</t>
  </si>
  <si>
    <r>
      <t xml:space="preserve">Set to </t>
    </r>
    <r>
      <rPr>
        <i/>
        <sz val="10"/>
        <rFont val="Arial"/>
        <family val="2"/>
      </rPr>
      <t xml:space="preserve">true </t>
    </r>
    <r>
      <rPr>
        <sz val="10"/>
        <rFont val="Arial"/>
        <family val="2"/>
      </rPr>
      <t xml:space="preserve">if the peripheral and host machine supports remote upgrading of the devices software via the associated QCOM API peripheral upgrade function. Refer QCOM main document section on "Peripheral Firmware Upgrades". Set to </t>
    </r>
    <r>
      <rPr>
        <i/>
        <sz val="10"/>
        <rFont val="Arial"/>
        <family val="2"/>
      </rPr>
      <t xml:space="preserve">false </t>
    </r>
    <r>
      <rPr>
        <sz val="10"/>
        <rFont val="Arial"/>
        <family val="2"/>
      </rPr>
      <t>otherwise</t>
    </r>
  </si>
  <si>
    <t>Machine may use this message at its discretion; this message is useful during development, but implementation of a timeout or handshake on this message is arguably overkill and risky. The QLE LSD should panic before ever becoming non-responsive heartbeat wise. If it ever doesnt panic before becoming non-responsive, then let OLGR know asap. 
Related s10.2.2 - never should happen exceptions.</t>
  </si>
  <si>
    <t>{username=&lt;username&gt;, amt=&lt;camt&gt;, authno=&lt;string:refer global types&gt;, success=&lt;boolean&gt;}</t>
  </si>
  <si>
    <t>{authno=&lt;string:refer global types&gt;}</t>
  </si>
  <si>
    <t>2020-Jun-22</t>
  </si>
  <si>
    <t>Refer global types sheet; clarified authno wrt padding.</t>
  </si>
  <si>
    <t>Thrown upon ticket insertion entering escrow for validation and a barcode is successfully read. A QCOM user in the TI role will check if the host TITO system authenticates the authno, if ok, then the QCOM user would use the QCOM API function qcom_ectTicketInAddCredit() to transfer the credit to the machine's credit meter, if not ok, the user would call the function qcom_bnaRejectTicket() to cancel the operation.</t>
  </si>
  <si>
    <t>Directs the EGM to change the mode property of the progressive level. This function is the only way a level's mode can be changed.
The EGM must be in idle mode and zero credit for this function to work.</t>
  </si>
  <si>
    <t>2020-Jul-06</t>
  </si>
  <si>
    <t>progrModeChange(): api sheet description clarification: The EGM must be in idle mode and zero credit for this function to work.</t>
  </si>
  <si>
    <t>{winmeter = &lt;camt&gt;, gambleamt = &lt;camt&gt;, attempt = &lt;integer&gt;, odds = &lt;number&gt;, win= &lt;boolean&gt;}</t>
  </si>
  <si>
    <r>
      <t xml:space="preserve">Thrown anytime a player makes a gamble/double up attempt. The </t>
    </r>
    <r>
      <rPr>
        <i/>
        <sz val="10"/>
        <rFont val="Arial"/>
        <family val="2"/>
      </rPr>
      <t xml:space="preserve">winmeter value </t>
    </r>
    <r>
      <rPr>
        <sz val="10"/>
        <rFont val="Arial"/>
        <family val="2"/>
      </rPr>
      <t xml:space="preserve">is the value of the EGM's win meter just before the gamble attempt, the value </t>
    </r>
    <r>
      <rPr>
        <i/>
        <sz val="10"/>
        <rFont val="Arial"/>
        <family val="2"/>
      </rPr>
      <t>gambleamt</t>
    </r>
    <r>
      <rPr>
        <sz val="10"/>
        <rFont val="Arial"/>
        <family val="2"/>
      </rPr>
      <t xml:space="preserve"> denotes the amount gambled (not necessarily the whole winmeter), the </t>
    </r>
    <r>
      <rPr>
        <i/>
        <sz val="10"/>
        <rFont val="Arial"/>
        <family val="2"/>
      </rPr>
      <t xml:space="preserve">attempt </t>
    </r>
    <r>
      <rPr>
        <sz val="10"/>
        <rFont val="Arial"/>
        <family val="2"/>
      </rPr>
      <t xml:space="preserve">value starts from one each new play and must increment by one after each gamble attempt made, </t>
    </r>
    <r>
      <rPr>
        <i/>
        <sz val="10"/>
        <rFont val="Arial"/>
        <family val="2"/>
      </rPr>
      <t xml:space="preserve">odds </t>
    </r>
    <r>
      <rPr>
        <sz val="10"/>
        <rFont val="Arial"/>
        <family val="2"/>
      </rPr>
      <t xml:space="preserve">is the probability of the gamble attempt (e.g. 0.5 or 0.25), and </t>
    </r>
    <r>
      <rPr>
        <i/>
        <sz val="10"/>
        <rFont val="Arial"/>
        <family val="2"/>
      </rPr>
      <t xml:space="preserve">win </t>
    </r>
    <r>
      <rPr>
        <sz val="10"/>
        <rFont val="Arial"/>
        <family val="2"/>
      </rPr>
      <t xml:space="preserve">is a boolean value where true denotes a gamble attempt win and false denotes a loss.
</t>
    </r>
    <r>
      <rPr>
        <i/>
        <sz val="10"/>
        <rFont val="Arial"/>
        <family val="2"/>
      </rPr>
      <t>TBA details of actual choice may be added in the future</t>
    </r>
  </si>
  <si>
    <t>2020-Jul-08</t>
  </si>
  <si>
    <t>ectTicketOutSubtractCredit() : changed timestamp argument from generic string to integer:epoch time. This affects the associated STH message</t>
  </si>
  <si>
    <t>authno global type. Clarified authno is currently digits only and as per QCOM v1 the EGM only uses the first 18 least significant digits.</t>
  </si>
  <si>
    <t>PID_SESSION_STOPPED</t>
  </si>
  <si>
    <t>0x3015</t>
  </si>
  <si>
    <t>2020-Jul-17</t>
  </si>
  <si>
    <t>nzjpwin</t>
  </si>
  <si>
    <t>Refer NZ requirements</t>
  </si>
  <si>
    <t>0x0D</t>
  </si>
  <si>
    <t>NZJPW</t>
  </si>
  <si>
    <t>NZ_JPWIN</t>
  </si>
  <si>
    <t>{nzjpwin = &lt;camt&gt; winamt = &lt;camt&gt;}</t>
  </si>
  <si>
    <t>{src = &lt;username&gt; | "USB", success=&lt;boolean&gt; [,filesize=&lt;integer:bytes&gt;] [,rcr=&lt;boolean&gt;] [,hash=&lt;hexstring&gt;] [,errmsg=&lt;string32&gt;]}</t>
  </si>
  <si>
    <t>2020-Jul-15</t>
  </si>
  <si>
    <t>Re gap analysis item 1 &amp; NZ support: Refer 'Meters' worksheet. Added optional meter 'nzjpwin' for NZ Mikohn jackpot wins. (I was originally going to call it 'mikohnwins' re the gap analysis; but decided to make it more generic sounding &amp; NZ specific.</t>
  </si>
  <si>
    <t>The player has manually exited the machine's Player Information Display (if implemented)</t>
  </si>
  <si>
    <t>NZ_PI_PID_ENTRY</t>
  </si>
  <si>
    <t>NZ_PI_PID_EXIT</t>
  </si>
  <si>
    <t>The player has manually entered the machine's Player Information Display (if implemented &amp; enabled). Related: QCOM API pid class</t>
  </si>
  <si>
    <t>Added NZ specific, play interruptible PID entry / exit state events: NZ_PI_PID_ENTRY &amp; NZ_PI_PID_EXIT</t>
  </si>
  <si>
    <t>state event MACHINE_UPGRADE_DLC: clarified filesize is an optional field. Also clarified that filesize may still be optionally be included on a fail to indicate how many bytes were downloaded before the failure took place.</t>
  </si>
  <si>
    <t>Re gap analysis item 1 &amp; NZ support: Refer 'events' worksheet : clarified PID_SESSION_STARTED event &amp; added PID_SESSION_STOPPED event. NB these events are in the 'machine' category</t>
  </si>
  <si>
    <t>NZ only. The machine has exited the machine's play interruptible Player Information Display.</t>
  </si>
  <si>
    <t>NZ_JP_LOCKUP_ENTER</t>
  </si>
  <si>
    <t>NZ_JP_LOCKUP_EXIT</t>
  </si>
  <si>
    <t>2020-Jul-23</t>
  </si>
  <si>
    <t>Added new NZ specific state events NZ_JP_LOCKUP_ENTER &amp; NZ_JP_LOCKUP_EXIT</t>
  </si>
  <si>
    <t>Re gap analysis item 1 &amp; NZ support: Added new state event NZ_JPWIN to cater for 'nzjpwin' meter increments in the QLE (aka Mikohn jackpot wins). This state event also signals the qcom16 app that the respective affected meters (0x05, 0x0D &amp; 0x14) need sending.</t>
  </si>
  <si>
    <t>Refer NZ requirements re DL jackpots. EGMs must only report this meter (via hms initial state) if the EGM's country code is set to NZ. Related: state event: NZ_JPWIN</t>
  </si>
  <si>
    <t>A total of all ECT related credit transfers off the EGM's credit meter</t>
  </si>
  <si>
    <t>A total of all ECT related credit transfers onto the EGM's credit meter</t>
  </si>
  <si>
    <t>Clarified NZ_JPWIN state event that it updates the meters:  ectin &amp; nzjpwin</t>
  </si>
  <si>
    <t>NZ only re Legacy Mikohn jackpot controller support. Thrown by the EGM upon entering a Mikohn DL jackpot lockup. Related: NZ_JPWIN state event; qcom v1 GSR state 0x13</t>
  </si>
  <si>
    <t>NZ only re Legacy Mikohn jackpot controller support. Thrown by the EGM upon exiting a Mikohn DL jackpot lockup.</t>
  </si>
  <si>
    <t>NZ only. Legacy Mikohn jackpot controller support. Thrown by the EGM upon adding an amount to the EGM's Mikohn jackpot wins meter. Refer NZ requirements for more information. The EGM must be in a NZ DL jackpot lockup.
The QLE LSD will add winamt to the following EGM meters: ectin &amp; nzjpwin
The nzjpwin field is the updated total wins meter value; winamt denotes the last win amount. Related: qcom v1 GSR state 0x13</t>
  </si>
  <si>
    <r>
      <t xml:space="preserve">Thrown anytime the machine detects a coin/token passes out of the hopper sensor but with respect to a requirement that this event must also not be thrown any more than once per second; </t>
    </r>
    <r>
      <rPr>
        <i/>
        <sz val="10"/>
        <rFont val="Arial"/>
        <family val="2"/>
      </rPr>
      <t>coinsout</t>
    </r>
    <r>
      <rPr>
        <sz val="10"/>
        <rFont val="Arial"/>
        <family val="2"/>
      </rPr>
      <t xml:space="preserve"> must tally. The </t>
    </r>
    <r>
      <rPr>
        <i/>
        <sz val="10"/>
        <rFont val="Arial"/>
        <family val="2"/>
      </rPr>
      <t xml:space="preserve">coinsout </t>
    </r>
    <r>
      <rPr>
        <sz val="10"/>
        <rFont val="Arial"/>
        <family val="2"/>
      </rPr>
      <t>field is the EGM meter of the same name. This state event must not include illegal coins out in relation to hopper runaways.
All HOPPER_OUT state events for a given hopper payout must be logged before HOPPER_COLLECT_EXIT state event is logged.</t>
    </r>
  </si>
  <si>
    <t>2020-Jul-24</t>
  </si>
  <si>
    <t>Clarified edge cases re COIN_TOKEN_IN and HOPPER_OUT state events.</t>
  </si>
  <si>
    <r>
      <t xml:space="preserve">Used for QCOM user CPU quotas. Lua C function that calls the Windows API function of the same name. Linux machines should call an equivalent function. e.g. clock_gettime()* (* use either of CLOCK_PROCESS_CPUTIME_ID or CLOCK_THREAD_CPUTIME_ID as they should be system time change immune). 
Ensure the backend OS function chosen for the timer used here is tested to </t>
    </r>
    <r>
      <rPr>
        <b/>
        <sz val="10"/>
        <rFont val="Arial"/>
        <family val="2"/>
      </rPr>
      <t xml:space="preserve">not </t>
    </r>
    <r>
      <rPr>
        <sz val="10"/>
        <rFont val="Arial"/>
        <family val="2"/>
      </rPr>
      <t>be affected by system time changes. To test for this, the QCOM API functions: qcom.machineQPC() and qcom.timeSet() can be used.</t>
    </r>
  </si>
  <si>
    <t>This function can control the machine's overall Play Enabled Flag (PEF).
The QLE Lua software driver maintains a PEF per QCOM user and one overall PEF which is equal to the logical AND of each resident QCOM user's individual PEF.
Only the QMA can use the call format that includes the username.
Related: qcom.egmCreditInputDisable() which is intended for use by one user only.
This function replaces what was SEF &amp; MEF functionality in QCOM v1.x.
Renamed : was playDisable()</t>
  </si>
  <si>
    <t>C2_REF_FD
Related: PEF has a power up default.</t>
  </si>
  <si>
    <t>2020-Jul-27</t>
  </si>
  <si>
    <t>PLAY_DISABLED &amp; PLAY_ENABLED clarified definitions</t>
  </si>
  <si>
    <t>Whenever the overall EGM PEF flag changes state as determined by the QLE Lua software driver.</t>
  </si>
  <si>
    <t>PLAY_DISABLED &amp; PLAY_ENABLED</t>
  </si>
  <si>
    <t>See below</t>
  </si>
  <si>
    <t>Clarified description for playSetPEFoverall STH message</t>
  </si>
  <si>
    <t>If the machine is connected to a coin hopper with no faults current, is in idle mode, has credit greater than or equal to the number argument, has no faults that are locking up the machine; doors closed (i.e. qcom.egmOK() would return true) then if this function is invoked, the machine must disable physical credit input and play and commence a hopper payout on the machine for the given amount.  Returns true on success. (i.e. hopper pay commenced) and false on failure (unable to start hopper pay). The function must return immediately.</t>
  </si>
  <si>
    <t>C1_Nvquser
NB Benchmarking must be performed on each model EGM before cpu quota limit setting can be finalised in each model EGM. The QCOM 3 docx mentions that each EGM model might need to automatically add a % amount to set cpu quotas limits in order cater for the fact that cpu performances will vary very widely from EGM model to model. Related: SDK module machine.lua: qapi_cpulimitgrace
(Note that it is the instruction quota which is the primary control of user processing resources in an EGM as it is CPU independent)</t>
  </si>
  <si>
    <t>The string argument denotes the PID version to enable. To enable a PID the string must be from the list of available PIDs in the machine (a list of available PIDs may be obtained by another function in this class). Any change in PID will take effect on the next PID entry. An empty argument disables the PID feature in the machine. The machine must remember the last set PID across resets and powerfails.</t>
  </si>
  <si>
    <t>C1_NV
The machine must set the PID denoted by the pid string as the current enabled pid for display for the next entry into the machine's PID UI. If the pid field is missing, then the machine must disable the PID.</t>
  </si>
  <si>
    <t>2020-Aug-17</t>
  </si>
  <si>
    <t>qcom.pidEnable(). Updated description to concur with what is actually programmed in qcomapi.lua.</t>
  </si>
  <si>
    <t>ntpSetp() clarifiied that the new table replaces the old</t>
  </si>
  <si>
    <t xml:space="preserve">GAME_VAR_CHANGED &amp; VAR_ENABLED event </t>
  </si>
  <si>
    <t>gameSetVar STH message. Added requirement for the EGM to recheck required state upon processing the message</t>
  </si>
  <si>
    <t>FAQ: Re API function requirements for 'idle mode' &amp; CM = 0. What if the EGM is in audit mode? Ans: See comment att to this cell.</t>
  </si>
  <si>
    <t>Upon processing the STH message, the machine must also perform the same state checks as the associated QCOM API function did wrt possible edge cases where the machine has changed state since the QLE threw the STH message. The machine must indicate a failure here the via associated state event (if one exits) and ignore the message.</t>
  </si>
  <si>
    <t>CA_RECHECK_STATE</t>
  </si>
  <si>
    <t>CA_RECHECK_STATE &amp; C1_NV</t>
  </si>
  <si>
    <t>{alg=&lt;string:1...16&gt; [,seed=&lt;hexstring:2...256&gt;]</t>
  </si>
  <si>
    <r>
      <t xml:space="preserve">C2_REF_FD
NB the presense of the </t>
    </r>
    <r>
      <rPr>
        <i/>
        <sz val="10"/>
        <rFont val="Arial"/>
        <family val="2"/>
      </rPr>
      <t xml:space="preserve">seed </t>
    </r>
    <r>
      <rPr>
        <sz val="10"/>
        <rFont val="Arial"/>
        <family val="2"/>
      </rPr>
      <t>field denotes a HMAC hash calculation must be performed</t>
    </r>
  </si>
  <si>
    <t>{gameid=&lt;gameid&gt;, cat=&lt;string:16&gt;, alg=&lt;string:1...16&gt; ,[seed=&lt;string:2...256&gt;]}</t>
  </si>
  <si>
    <t>{username:string, text=&lt;string:80&gt;, fanfare=&lt;boolean&gt;}</t>
  </si>
  <si>
    <r>
      <t>{username:string, [string1[,string2[]…string8]] }</t>
    </r>
    <r>
      <rPr>
        <i/>
        <sz val="10"/>
        <rFont val="Arial"/>
        <family val="2"/>
      </rPr>
      <t>&lt;string maxlen 32&gt;</t>
    </r>
    <r>
      <rPr>
        <sz val="10"/>
        <rFont val="Arial"/>
        <family val="2"/>
      </rPr>
      <t xml:space="preserve">
</t>
    </r>
    <r>
      <rPr>
        <b/>
        <sz val="10"/>
        <rFont val="Arial"/>
        <family val="2"/>
      </rPr>
      <t xml:space="preserve">Example:
</t>
    </r>
    <r>
      <rPr>
        <sz val="10"/>
        <rFont val="Arial"/>
        <family val="2"/>
      </rPr>
      <t>{ username="fred", [1]="one $1.00", [2]="two $2.00", [3]="three $3.00", [4] ="", [8] = "jackpot"}</t>
    </r>
  </si>
  <si>
    <t>{username:string, text=&lt;string:80&gt;, prom=&lt;boolean&gt;, fanfare=&lt;boolean&gt;}</t>
  </si>
  <si>
    <t>{username:string, text=&lt;string:80&gt;}</t>
  </si>
  <si>
    <r>
      <rPr>
        <i/>
        <sz val="8"/>
        <rFont val="Arial"/>
        <family val="2"/>
      </rPr>
      <t>This message's will be one of two formats based on what the machine sets the machine.lua:progrSetpMT glbl flag to:</t>
    </r>
    <r>
      <rPr>
        <sz val="10"/>
        <rFont val="Arial"/>
        <family val="2"/>
      </rPr>
      <t xml:space="preserve">
Format 1: {datas:string}:see right.
Format 2: A message per progressive level is sent instead. The last message wrt a given function call will also contain the key/pair </t>
    </r>
    <r>
      <rPr>
        <i/>
        <sz val="10"/>
        <rFont val="Arial"/>
        <family val="2"/>
      </rPr>
      <t xml:space="preserve">last=true </t>
    </r>
    <r>
      <rPr>
        <sz val="10"/>
        <rFont val="Arial"/>
        <family val="2"/>
      </rPr>
      <t xml:space="preserve">in it. </t>
    </r>
  </si>
  <si>
    <r>
      <t xml:space="preserve">{sec=&lt;integer&gt;, year=&lt;integer:4&gt;, min=&lt;integer&gt;, </t>
    </r>
    <r>
      <rPr>
        <strike/>
        <sz val="10"/>
        <rFont val="Arial"/>
        <family val="2"/>
      </rPr>
      <t>time=&lt;integer:epochsecs&gt;, isdst=&lt;boolean&gt;</t>
    </r>
    <r>
      <rPr>
        <sz val="10"/>
        <rFont val="Arial"/>
        <family val="2"/>
      </rPr>
      <t>, hour=&lt;integer&gt;, month=&lt;integer&gt;, day=&lt;integer&gt;, msecs=&lt;integer&gt;}</t>
    </r>
  </si>
  <si>
    <t>{username=&lt;username&gt;, url=&lt;string:120&gt;[, saacert=&lt;string:PEM&gt;], maxsize=&lt;integer:username's disk quota&gt;[, hash=&lt;hexstring:sha256&gt;]}</t>
  </si>
  <si>
    <r>
      <rPr>
        <i/>
        <sz val="8"/>
        <rFont val="Arial"/>
        <family val="2"/>
      </rPr>
      <t>This message's functionid string field will be one of two formats based on what the machine sets the machine.lua:userSetPrivMT global flag to. Both adhere to the schema below:</t>
    </r>
    <r>
      <rPr>
        <sz val="10"/>
        <rFont val="Arial"/>
        <family val="2"/>
      </rPr>
      <t xml:space="preserve">
{username=&lt;username&gt;, functionid=&lt;string&gt;, flg=&lt;boolean: third function argument value&gt;}
</t>
    </r>
    <r>
      <rPr>
        <i/>
        <sz val="8"/>
        <rFont val="Arial"/>
        <family val="2"/>
      </rPr>
      <t>See comment attached to this cell for more information.</t>
    </r>
  </si>
  <si>
    <r>
      <t xml:space="preserve">Find the machine event with serial number </t>
    </r>
    <r>
      <rPr>
        <i/>
        <sz val="10"/>
        <rFont val="Arial"/>
        <family val="2"/>
      </rPr>
      <t xml:space="preserve">sn; </t>
    </r>
    <r>
      <rPr>
        <sz val="10"/>
        <rFont val="Arial"/>
        <family val="2"/>
      </rPr>
      <t xml:space="preserve">update its </t>
    </r>
    <r>
      <rPr>
        <i/>
        <sz val="10"/>
        <rFont val="Arial"/>
        <family val="2"/>
      </rPr>
      <t xml:space="preserve">ttl </t>
    </r>
    <r>
      <rPr>
        <sz val="10"/>
        <rFont val="Arial"/>
        <family val="2"/>
      </rPr>
      <t>value accordingly then save the change back to machine NV memory. Note the ttl in this message denotes an endpoint in time w.r.t MOT in secs. Ignore the message if sn does not exist or if ttl &lt; 0.</t>
    </r>
  </si>
  <si>
    <r>
      <t xml:space="preserve">CA_RECHECK_STATE
C2_REF_FD
The machine must enter powersave mode and log the </t>
    </r>
    <r>
      <rPr>
        <b/>
        <sz val="10"/>
        <rFont val="Arial"/>
        <family val="2"/>
      </rPr>
      <t>POWERSAVE_ENTRY</t>
    </r>
    <r>
      <rPr>
        <sz val="10"/>
        <rFont val="Arial"/>
        <family val="2"/>
      </rPr>
      <t xml:space="preserve"> state event if the conditions listed in the functional descrption for powersave are met. Refer QCOM v1 for more information about the specifics of powersave mode.</t>
    </r>
  </si>
  <si>
    <r>
      <t xml:space="preserve">The QLE Lua software driver will only send the message to machine if the function arguments pass all sanity checks and all conditions are met.
On receipt, the host machine must queue a RAM clear / restart operation and log </t>
    </r>
    <r>
      <rPr>
        <b/>
        <sz val="10"/>
        <rFont val="Arial"/>
        <family val="2"/>
      </rPr>
      <t>SHUTDOWN_PENDING</t>
    </r>
    <r>
      <rPr>
        <sz val="10"/>
        <rFont val="Arial"/>
        <family val="2"/>
      </rPr>
      <t xml:space="preserve"> state event as per the message's time property. When the time expires, the machine must instigate the queued RAM clear / restart operation. The RAM clear operation must occur no sooner than the graceful shutdown of the QLE*, and no later than a subsequent machine restart, before any QCOM event is logged / QLE start-up.
(</t>
    </r>
    <r>
      <rPr>
        <b/>
        <sz val="10"/>
        <rFont val="Arial"/>
        <family val="2"/>
      </rPr>
      <t>*</t>
    </r>
    <r>
      <rPr>
        <sz val="10"/>
        <rFont val="Arial"/>
        <family val="2"/>
      </rPr>
      <t xml:space="preserve">If the machine is powered down before the shutdown, the RAM clear must still automatically occur before the next QCOM event logged / QLE start-up.) 
</t>
    </r>
    <r>
      <rPr>
        <b/>
        <sz val="10"/>
        <rFont val="Arial"/>
        <family val="2"/>
      </rPr>
      <t>The RAM clear operation must be as per the machineRAMclear() QCOM API function's description on the Lua-API worksheet.</t>
    </r>
    <r>
      <rPr>
        <sz val="10"/>
        <rFont val="Arial"/>
        <family val="2"/>
      </rPr>
      <t xml:space="preserve">
When RAM cleared this way, the machine must be able to be return to the point of logic seal confirmation without having to physically visit the machine to setup additional items.
Related: 
State events: </t>
    </r>
    <r>
      <rPr>
        <b/>
        <sz val="10"/>
        <rFont val="Arial"/>
        <family val="2"/>
      </rPr>
      <t xml:space="preserve">SHUTDOWN_PENDING; SHUTTING DOWN. 
</t>
    </r>
    <r>
      <rPr>
        <sz val="10"/>
        <rFont val="Arial"/>
        <family val="2"/>
      </rPr>
      <t xml:space="preserve">Events: </t>
    </r>
    <r>
      <rPr>
        <b/>
        <sz val="10"/>
        <rFont val="Arial"/>
        <family val="2"/>
      </rPr>
      <t>MACHINE_SEAL_CONFIRMED</t>
    </r>
  </si>
  <si>
    <r>
      <t xml:space="preserve">C2_REF_FD
If the a download/verification was in process then log the </t>
    </r>
    <r>
      <rPr>
        <b/>
        <sz val="10"/>
        <rFont val="Arial"/>
        <family val="2"/>
      </rPr>
      <t>MACHINE_UPGRADE_DLC</t>
    </r>
    <r>
      <rPr>
        <sz val="10"/>
        <rFont val="Arial"/>
        <family val="2"/>
      </rPr>
      <t xml:space="preserve"> state event with success = fail and errmsg = "machineUpgradeCancel"</t>
    </r>
  </si>
  <si>
    <r>
      <t xml:space="preserve">Attempt to reset a LP lockup.
Related: </t>
    </r>
    <r>
      <rPr>
        <b/>
        <sz val="10"/>
        <rFont val="Arial"/>
        <family val="2"/>
      </rPr>
      <t xml:space="preserve">LP_AWARD_LOCKUP_EXIT </t>
    </r>
    <r>
      <rPr>
        <sz val="10"/>
        <rFont val="Arial"/>
        <family val="2"/>
      </rPr>
      <t>state event</t>
    </r>
  </si>
  <si>
    <r>
      <t xml:space="preserve">CA_RECHECK_STATE
C2_REF_FD
The </t>
    </r>
    <r>
      <rPr>
        <b/>
        <i/>
        <sz val="10"/>
        <rFont val="Arial"/>
        <family val="2"/>
      </rPr>
      <t>datas</t>
    </r>
    <r>
      <rPr>
        <sz val="10"/>
        <rFont val="Arial"/>
        <family val="2"/>
      </rPr>
      <t xml:space="preserve"> field message data is a Lua serialised table comprised of one or more progressive levels as per the associated function argument's schema.
The Lua LSD will ensure only </t>
    </r>
    <r>
      <rPr>
        <i/>
        <sz val="10"/>
        <rFont val="Arial"/>
        <family val="2"/>
      </rPr>
      <t xml:space="preserve">pluid </t>
    </r>
    <r>
      <rPr>
        <sz val="10"/>
        <rFont val="Arial"/>
        <family val="2"/>
      </rPr>
      <t xml:space="preserve">and machine designated progr. cfg. </t>
    </r>
    <r>
      <rPr>
        <b/>
        <i/>
        <sz val="10"/>
        <rFont val="Arial"/>
        <family val="2"/>
      </rPr>
      <t xml:space="preserve">setp </t>
    </r>
    <r>
      <rPr>
        <sz val="10"/>
        <rFont val="Arial"/>
        <family val="2"/>
      </rPr>
      <t xml:space="preserve">keys appear in the message data. </t>
    </r>
    <r>
      <rPr>
        <b/>
        <sz val="10"/>
        <rFont val="Arial"/>
        <family val="2"/>
      </rPr>
      <t xml:space="preserve">The machine must sanity check all values including all possible side effects such any the change to rtp and overflow etc. </t>
    </r>
    <r>
      <rPr>
        <sz val="10"/>
        <rFont val="Arial"/>
        <family val="2"/>
      </rPr>
      <t xml:space="preserve">(This is as per QCOM v1). 
If all ok, then apply and save the updated progressive level properties in NV memory. If a given </t>
    </r>
    <r>
      <rPr>
        <i/>
        <sz val="10"/>
        <rFont val="Arial"/>
        <family val="2"/>
      </rPr>
      <t xml:space="preserve">pluid </t>
    </r>
    <r>
      <rPr>
        <sz val="10"/>
        <rFont val="Arial"/>
        <family val="2"/>
      </rPr>
      <t xml:space="preserve">indicates the level is a shared progressive level, then the machine must apply to all levels with that </t>
    </r>
    <r>
      <rPr>
        <i/>
        <sz val="10"/>
        <rFont val="Arial"/>
        <family val="2"/>
      </rPr>
      <t>pluid</t>
    </r>
    <r>
      <rPr>
        <sz val="10"/>
        <rFont val="Arial"/>
        <family val="2"/>
      </rPr>
      <t xml:space="preserve">.
If all ok, queue the </t>
    </r>
    <r>
      <rPr>
        <b/>
        <sz val="10"/>
        <rFont val="Arial"/>
        <family val="2"/>
      </rPr>
      <t xml:space="preserve">PROGR_CFG </t>
    </r>
    <r>
      <rPr>
        <sz val="10"/>
        <rFont val="Arial"/>
        <family val="2"/>
      </rPr>
      <t xml:space="preserve">state event and </t>
    </r>
    <r>
      <rPr>
        <b/>
        <sz val="10"/>
        <rFont val="Arial"/>
        <family val="2"/>
      </rPr>
      <t xml:space="preserve">EVENT: PROGR_CFG_CHANGED </t>
    </r>
    <r>
      <rPr>
        <sz val="10"/>
        <rFont val="Arial"/>
        <family val="2"/>
      </rPr>
      <t xml:space="preserve">in response to every progrSetp message processed containing the </t>
    </r>
    <r>
      <rPr>
        <b/>
        <i/>
        <sz val="10"/>
        <rFont val="Arial"/>
        <family val="2"/>
      </rPr>
      <t>last=true</t>
    </r>
    <r>
      <rPr>
        <i/>
        <sz val="10"/>
        <rFont val="Arial"/>
        <family val="2"/>
      </rPr>
      <t xml:space="preserve"> or </t>
    </r>
    <r>
      <rPr>
        <b/>
        <i/>
        <sz val="10"/>
        <rFont val="Arial"/>
        <family val="2"/>
      </rPr>
      <t>datas</t>
    </r>
    <r>
      <rPr>
        <i/>
        <sz val="10"/>
        <rFont val="Arial"/>
        <family val="2"/>
      </rPr>
      <t xml:space="preserve"> </t>
    </r>
    <r>
      <rPr>
        <sz val="10"/>
        <rFont val="Arial"/>
        <family val="2"/>
      </rPr>
      <t>field.</t>
    </r>
  </si>
  <si>
    <r>
      <t xml:space="preserve">C2_REF_FD
The new amount must be overwrite the </t>
    </r>
    <r>
      <rPr>
        <i/>
        <sz val="10"/>
        <rFont val="Arial"/>
        <family val="2"/>
      </rPr>
      <t xml:space="preserve">prizeiw </t>
    </r>
    <r>
      <rPr>
        <sz val="10"/>
        <rFont val="Arial"/>
        <family val="2"/>
      </rPr>
      <t xml:space="preserve">progressive level property of the applicable level.
Log the </t>
    </r>
    <r>
      <rPr>
        <b/>
        <sz val="10"/>
        <rFont val="Arial"/>
        <family val="2"/>
      </rPr>
      <t>PROGR_LP_UPDATE</t>
    </r>
    <r>
      <rPr>
        <sz val="10"/>
        <rFont val="Arial"/>
        <family val="2"/>
      </rPr>
      <t xml:space="preserve"> state event.</t>
    </r>
  </si>
  <si>
    <r>
      <t xml:space="preserve">In order:
- Start the MOT timer (if not already started). 
- log the </t>
    </r>
    <r>
      <rPr>
        <b/>
        <sz val="10"/>
        <rFont val="Arial"/>
        <family val="2"/>
      </rPr>
      <t>QLE_READY</t>
    </r>
    <r>
      <rPr>
        <sz val="10"/>
        <rFont val="Arial"/>
        <family val="2"/>
      </rPr>
      <t xml:space="preserve"> state event,
- If immediately following a logic seal confirmation (s4.4), then log the </t>
    </r>
    <r>
      <rPr>
        <b/>
        <sz val="10"/>
        <rFont val="Arial"/>
        <family val="2"/>
      </rPr>
      <t xml:space="preserve">MACHINE_SEAL_CONFIRMED </t>
    </r>
    <r>
      <rPr>
        <sz val="10"/>
        <rFont val="Arial"/>
        <family val="2"/>
      </rPr>
      <t xml:space="preserve">event.
- Log the </t>
    </r>
    <r>
      <rPr>
        <b/>
        <sz val="10"/>
        <rFont val="Arial"/>
        <family val="2"/>
      </rPr>
      <t xml:space="preserve">POWER_UP </t>
    </r>
    <r>
      <rPr>
        <sz val="10"/>
        <rFont val="Arial"/>
        <family val="2"/>
      </rPr>
      <t xml:space="preserve">event (s13) 
- log EGM door events for those doors that have changed state since the power down (as per QCOM v1); or, if immediately following a logic seal confirmation (re s4.4) then log initial door events for all doors in the machine. 
- If the machine was restarted during a hopper collect, the machine would log the </t>
    </r>
    <r>
      <rPr>
        <b/>
        <sz val="10"/>
        <rFont val="Arial"/>
        <family val="2"/>
      </rPr>
      <t xml:space="preserve">HOPPER_COLLECT_EXIT </t>
    </r>
    <r>
      <rPr>
        <sz val="10"/>
        <rFont val="Arial"/>
        <family val="2"/>
      </rPr>
      <t xml:space="preserve">and </t>
    </r>
    <r>
      <rPr>
        <b/>
        <sz val="10"/>
        <rFont val="Arial"/>
        <family val="2"/>
      </rPr>
      <t xml:space="preserve">IDLEMODE_ENTRY </t>
    </r>
    <r>
      <rPr>
        <sz val="10"/>
        <rFont val="Arial"/>
        <family val="2"/>
      </rPr>
      <t xml:space="preserve">state events at this time provided there are no faults or door opens. Related: s21.1 the machine must abort a hopper payout if interrupted.
- The machine may now start monitoring peripherals for the purpose of logging QCOM 3 related state changes and events.
- if necessary (due to a timezone change) log a </t>
    </r>
    <r>
      <rPr>
        <b/>
        <sz val="10"/>
        <rFont val="Arial"/>
        <family val="2"/>
      </rPr>
      <t>TIME_CHANGED</t>
    </r>
    <r>
      <rPr>
        <sz val="10"/>
        <rFont val="Arial"/>
        <family val="2"/>
      </rPr>
      <t xml:space="preserve"> state event / </t>
    </r>
    <r>
      <rPr>
        <b/>
        <sz val="10"/>
        <rFont val="Arial"/>
        <family val="2"/>
      </rPr>
      <t>MACHINE_TIME_CHANGED</t>
    </r>
    <r>
      <rPr>
        <sz val="10"/>
        <rFont val="Arial"/>
        <family val="2"/>
      </rPr>
      <t xml:space="preserve"> event</t>
    </r>
  </si>
  <si>
    <r>
      <t xml:space="preserve">C1_NV
• When the EGM receives this message from the QLE LSD, it must save the certificate in the message (zdata string field) and hash (SHA256_digest string field) in NV RAM. This data must then be subsequently always restored via the hms table in the fields: qmacert and qmacertdgst respectively. Refer hms_schema.lua
• All the other data in the message the EGM may ignore/dump.
Not receiving the event means the QLE LSD didn’t like the cert. The EGM mustn’t care if it doesn’t get this message; don’t implement a timeout; the moment the EGM logged the prior </t>
    </r>
    <r>
      <rPr>
        <b/>
        <sz val="10"/>
        <rFont val="Arial"/>
        <family val="2"/>
      </rPr>
      <t>QLUAE_DOWNLOAD_COMPLETE</t>
    </r>
    <r>
      <rPr>
        <sz val="10"/>
        <rFont val="Arial"/>
        <family val="2"/>
      </rPr>
      <t xml:space="preserve"> state event, the EGM can purge all resources it used to perform and store the download in RAM (in QSIM for example, the thread created for the download simply terminates).</t>
    </r>
  </si>
  <si>
    <r>
      <t xml:space="preserve">C2_REF_FD
Related: </t>
    </r>
    <r>
      <rPr>
        <b/>
        <sz val="10"/>
        <rFont val="Arial"/>
        <family val="2"/>
      </rPr>
      <t xml:space="preserve">SYSTEM_LOCKUP_CLEARED </t>
    </r>
    <r>
      <rPr>
        <sz val="10"/>
        <rFont val="Arial"/>
        <family val="2"/>
      </rPr>
      <t>state event.</t>
    </r>
  </si>
  <si>
    <r>
      <t xml:space="preserve">The host machine must:
- Delete all of the user's persistent variables from the host machine NV memory.
- Clear all pending or active System Lockups for the user.
- Delete all user scripts archives and saved user NV data. Refer machineUserSaveNVdata().
- Clear all "i" button items for the user
- Clear any callbacks: DisplayMeters(), customUI
- Purge user's PAEL events
- Re playSetPEF() - Play Disable Feature. Clear the user's play disable if applicable. Related playSetPEF() QCOM API call.
- Erase any displayed messages and associated data for the user with respect to the functions: egmGPM, egmSMS, egmSPAMA, egmSPAMB, egmSPAMC.
- Log the </t>
    </r>
    <r>
      <rPr>
        <b/>
        <sz val="10"/>
        <rFont val="Arial"/>
        <family val="2"/>
      </rPr>
      <t xml:space="preserve">USER_DELETED </t>
    </r>
    <r>
      <rPr>
        <sz val="10"/>
        <rFont val="Arial"/>
        <family val="2"/>
      </rPr>
      <t xml:space="preserve">event (s13) for the user and the corresponding </t>
    </r>
    <r>
      <rPr>
        <b/>
        <sz val="10"/>
        <rFont val="Arial"/>
        <family val="2"/>
      </rPr>
      <t xml:space="preserve">EVENT </t>
    </r>
    <r>
      <rPr>
        <sz val="10"/>
        <rFont val="Arial"/>
        <family val="2"/>
      </rPr>
      <t>state event.
- Delete any remaining data for the user in memory.</t>
    </r>
  </si>
  <si>
    <r>
      <t xml:space="preserve">C1_Nvquser
Based on the data in the message, also log the </t>
    </r>
    <r>
      <rPr>
        <b/>
        <sz val="10"/>
        <rFont val="Arial"/>
        <family val="2"/>
      </rPr>
      <t>USER_QUARANTINED</t>
    </r>
    <r>
      <rPr>
        <sz val="10"/>
        <rFont val="Arial"/>
        <family val="2"/>
      </rPr>
      <t xml:space="preserve"> machine event (s13) and the corresponding </t>
    </r>
    <r>
      <rPr>
        <b/>
        <sz val="10"/>
        <rFont val="Arial"/>
        <family val="2"/>
      </rPr>
      <t xml:space="preserve">EVENT </t>
    </r>
    <r>
      <rPr>
        <sz val="10"/>
        <rFont val="Arial"/>
        <family val="2"/>
      </rPr>
      <t xml:space="preserve">state event. </t>
    </r>
  </si>
  <si>
    <r>
      <t xml:space="preserve">C1_Nvquser
Only functions designated in the </t>
    </r>
    <r>
      <rPr>
        <i/>
        <sz val="10"/>
        <rFont val="Arial"/>
        <family val="2"/>
      </rPr>
      <t>functionid</t>
    </r>
    <r>
      <rPr>
        <sz val="10"/>
        <rFont val="Arial"/>
        <family val="2"/>
      </rPr>
      <t xml:space="preserve"> property value must be affected.</t>
    </r>
    <r>
      <rPr>
        <i/>
        <sz val="10"/>
        <rFont val="Arial"/>
        <family val="2"/>
      </rPr>
      <t xml:space="preserve">
</t>
    </r>
    <r>
      <rPr>
        <sz val="10"/>
        <rFont val="Arial"/>
        <family val="2"/>
      </rPr>
      <t xml:space="preserve">NB special case when username = "anon" (which is not an ordinary qcom user). In this case the machine must apply &amp; save ithe message data to the </t>
    </r>
    <r>
      <rPr>
        <i/>
        <sz val="10"/>
        <rFont val="Arial"/>
        <family val="2"/>
      </rPr>
      <t xml:space="preserve">hms.anon_priv </t>
    </r>
    <r>
      <rPr>
        <sz val="10"/>
        <rFont val="Arial"/>
        <family val="2"/>
      </rPr>
      <t>table instead of a QCOM user "anon" NV record.</t>
    </r>
  </si>
  <si>
    <r>
      <t xml:space="preserve">Invoked by the QLE software driver when it wants to send a message to the host machine for processing / action. The action is very commonly a NV memory update wrt the message data. The list of messages and required actions may be found in the Lua-API sheet.
The function must return </t>
    </r>
    <r>
      <rPr>
        <i/>
        <sz val="10"/>
        <rFont val="Arial"/>
        <family val="2"/>
      </rPr>
      <t>nil, errmsg</t>
    </r>
    <r>
      <rPr>
        <sz val="10"/>
        <rFont val="Arial"/>
        <family val="2"/>
      </rPr>
      <t xml:space="preserve"> under only the following conditions: an argument was the wrong schema, or the machine’s internal STH message queue (where one is used) was full. </t>
    </r>
    <r>
      <rPr>
        <b/>
        <sz val="10"/>
        <rFont val="Arial"/>
        <family val="2"/>
      </rPr>
      <t>This should never happen in production machines and indicates a potential bug somewhere, so the EGM may treat this internally as an exeception and its worth logging somewhere the sth message that caused it.</t>
    </r>
    <r>
      <rPr>
        <sz val="10"/>
        <rFont val="Arial"/>
        <family val="2"/>
      </rPr>
      <t xml:space="preserve">
Related: SendToHost worksheet that defines all STH messages. Please read the notes at the bottom of this worksheet for important related information.
After using the above method, the QLE software driver will also try to send the same message again via an alternative method of the form:
</t>
    </r>
    <r>
      <rPr>
        <b/>
        <sz val="12"/>
        <rFont val="Consolas"/>
        <family val="3"/>
      </rPr>
      <t xml:space="preserve">hqcom.&lt;msgName&gt;(msgName:string, table)
</t>
    </r>
    <r>
      <rPr>
        <sz val="10"/>
        <rFont val="Arial"/>
        <family val="2"/>
      </rPr>
      <t>This is simply to provide the host machine two options for the receipt of QLE messages. The machine may choose the most convenient/efficient method at its discretion.</t>
    </r>
  </si>
  <si>
    <r>
      <t xml:space="preserve">QLE Lua software driver supporting hashing function.
E.g. dgstname : MD2 , MD5 , SHA , SHA1 , SHA224 , SHA256 , SHA384 , SHA512
Empty strings for all the argument are possible. Only if the dgstname string argument is zero, or if it denotes an unknown digest should the function return error RV’s of </t>
    </r>
    <r>
      <rPr>
        <i/>
        <sz val="10"/>
        <rFont val="Arial"/>
        <family val="2"/>
      </rPr>
      <t>nil, ”unknown digest”</t>
    </r>
    <r>
      <rPr>
        <sz val="10"/>
        <rFont val="Arial"/>
        <family val="2"/>
      </rPr>
      <t>. All other combinations of empty strings as arguments must produce the correct hash value.</t>
    </r>
  </si>
  <si>
    <r>
      <t xml:space="preserve">QLE Lua software driver supporting HMAC hashing function. 
Empty strings for all the argument are possible. Only if the dgstname string argument is zero, or if it denotes an unknown digest should the function return error RV’s of </t>
    </r>
    <r>
      <rPr>
        <i/>
        <sz val="10"/>
        <rFont val="Arial"/>
        <family val="2"/>
      </rPr>
      <t>nil, ”unknown digest”</t>
    </r>
    <r>
      <rPr>
        <sz val="10"/>
        <rFont val="Arial"/>
        <family val="2"/>
      </rPr>
      <t>. All other combinations of empty strings as arguments must produce the correct hash value.</t>
    </r>
  </si>
  <si>
    <r>
      <t xml:space="preserve">Starts a file download (in a dedicated background thread) and returns the result (including the file contents if successful) via the </t>
    </r>
    <r>
      <rPr>
        <b/>
        <sz val="10"/>
        <rFont val="Arial"/>
        <family val="2"/>
      </rPr>
      <t>QLUAE_DOWNLOAD_COMPLETE</t>
    </r>
    <r>
      <rPr>
        <sz val="10"/>
        <rFont val="Arial"/>
        <family val="2"/>
      </rPr>
      <t xml:space="preserve"> state event. Returns true if the download attempt (thread) is successfully instigated. This function must not block.
The download thread must immediately abort with an error if </t>
    </r>
    <r>
      <rPr>
        <i/>
        <sz val="10"/>
        <rFont val="Arial"/>
        <family val="2"/>
      </rPr>
      <t xml:space="preserve">maxsize </t>
    </r>
    <r>
      <rPr>
        <sz val="10"/>
        <rFont val="Arial"/>
        <family val="2"/>
      </rPr>
      <t xml:space="preserve">bytes is exceeded. A sucessful download may be less than or equal to maxsize but not zero.
If a </t>
    </r>
    <r>
      <rPr>
        <i/>
        <sz val="10"/>
        <rFont val="Arial"/>
        <family val="2"/>
      </rPr>
      <t xml:space="preserve">hash </t>
    </r>
    <r>
      <rPr>
        <sz val="10"/>
        <rFont val="Arial"/>
        <family val="2"/>
      </rPr>
      <t>result is supplied, the download thread must verify a sucessful download against this hash. On failure of the hashes to reconcile, the download must be considered a failure.</t>
    </r>
  </si>
  <si>
    <r>
      <t>This function must queue an internal dispatch state event (</t>
    </r>
    <r>
      <rPr>
        <b/>
        <sz val="10"/>
        <rFont val="Arial"/>
        <family val="2"/>
      </rPr>
      <t>QLE_QMAEXEC</t>
    </r>
    <r>
      <rPr>
        <sz val="10"/>
        <rFont val="Arial"/>
        <family val="2"/>
      </rPr>
      <t xml:space="preserve">) for the qle.lua: </t>
    </r>
    <r>
      <rPr>
        <b/>
        <sz val="10"/>
        <rFont val="Arial"/>
        <family val="2"/>
      </rPr>
      <t xml:space="preserve">dispatchQMAscript() </t>
    </r>
    <r>
      <rPr>
        <sz val="10"/>
        <rFont val="Arial"/>
        <family val="2"/>
      </rPr>
      <t xml:space="preserve">QLE LSD function which will execute a previously stored QMA script / chunk in the QLE Lua state. The </t>
    </r>
    <r>
      <rPr>
        <i/>
        <sz val="10"/>
        <rFont val="Arial"/>
        <family val="2"/>
      </rPr>
      <t xml:space="preserve">username </t>
    </r>
    <r>
      <rPr>
        <sz val="10"/>
        <rFont val="Arial"/>
        <family val="2"/>
      </rPr>
      <t xml:space="preserve">argument denotes the user that instigated the script.
Related: QCI command: qmaexecscript &amp; state event QLUAE_DOWNLOAD_COMPLETE.
</t>
    </r>
    <r>
      <rPr>
        <i/>
        <sz val="10"/>
        <rFont val="Arial"/>
        <family val="2"/>
      </rPr>
      <t xml:space="preserve">The reason for this function is because of a constraint in the QLE Lua software driver; in that you cannot execute another jailed script while a script in a different jail is currently executing a script. They must be executed discretely so they need to be queued via a state event.
</t>
    </r>
  </si>
  <si>
    <t xml:space="preserve">{ username:string, maxcbrate:integer, interface:integer [,protocol:string] [,script:string] } </t>
  </si>
  <si>
    <t>Create and open a new uart serial port object for the named user wrt the arguments. The function must return a logical error message if it is unable to open a serial port for whatever reason. A typical reason would be for example "no ports available" in the event the QLE LSD has already opened the maximum number of ports the machine has provided for QCOM use. A failure of the script property is another likely reason.</t>
  </si>
  <si>
    <r>
      <t xml:space="preserve">Must queue up a special internal state event </t>
    </r>
    <r>
      <rPr>
        <b/>
        <sz val="10"/>
        <rFont val="Arial"/>
        <family val="2"/>
      </rPr>
      <t xml:space="preserve">QLE_USEREXEC_F </t>
    </r>
    <r>
      <rPr>
        <sz val="10"/>
        <rFont val="Arial"/>
        <family val="2"/>
      </rPr>
      <t xml:space="preserve">which when serviced calls qle.lua:dispatchUserFunc() in the QLE. Used to facilitate the QCI </t>
    </r>
    <r>
      <rPr>
        <b/>
        <i/>
        <sz val="10"/>
        <rFont val="Arial"/>
        <family val="2"/>
      </rPr>
      <t>docmd</t>
    </r>
    <r>
      <rPr>
        <i/>
        <sz val="10"/>
        <rFont val="Arial"/>
        <family val="2"/>
      </rPr>
      <t xml:space="preserve"> </t>
    </r>
    <r>
      <rPr>
        <sz val="10"/>
        <rFont val="Arial"/>
        <family val="2"/>
      </rPr>
      <t xml:space="preserve">function.
</t>
    </r>
    <r>
      <rPr>
        <i/>
        <sz val="10"/>
        <rFont val="Arial"/>
        <family val="2"/>
      </rPr>
      <t>The main reason for this function is because of a constraint in the QLE Lua software driver; in that you cannot execute another jailed script while a script in a different jail is currently executing. In short, calls to separately jailed scripts cannot be nested; they must to be queued in this case.</t>
    </r>
  </si>
  <si>
    <r>
      <t xml:space="preserve">This function must save script package in a special area/loading zone for which they will be auto loaded upon next user restart. The username must exist. Related: QCOM API function </t>
    </r>
    <r>
      <rPr>
        <b/>
        <sz val="10"/>
        <rFont val="Arial"/>
        <family val="2"/>
      </rPr>
      <t>userSetScripts()</t>
    </r>
    <r>
      <rPr>
        <sz val="10"/>
        <rFont val="Arial"/>
        <family val="2"/>
      </rPr>
      <t xml:space="preserve">. 
The </t>
    </r>
    <r>
      <rPr>
        <i/>
        <sz val="10"/>
        <rFont val="Arial"/>
        <family val="2"/>
      </rPr>
      <t xml:space="preserve">scripts </t>
    </r>
    <r>
      <rPr>
        <sz val="10"/>
        <rFont val="Arial"/>
        <family val="2"/>
      </rPr>
      <t xml:space="preserve">argument (type string) denotes a length quota checked and unsigned* QCOM user script zip file archive. (*the script archive supplied to parent function qcom.userSetScript(), will already have been verified and decrypted and its length checked against the user's disk quota by this function.)
The </t>
    </r>
    <r>
      <rPr>
        <i/>
        <sz val="10"/>
        <rFont val="Arial"/>
        <family val="2"/>
      </rPr>
      <t xml:space="preserve">username </t>
    </r>
    <r>
      <rPr>
        <sz val="10"/>
        <rFont val="Arial"/>
        <family val="2"/>
      </rPr>
      <t xml:space="preserve">argument denotes the QCOM user pertaining to the </t>
    </r>
    <r>
      <rPr>
        <i/>
        <sz val="10"/>
        <rFont val="Arial"/>
        <family val="2"/>
      </rPr>
      <t>scripts</t>
    </r>
    <r>
      <rPr>
        <sz val="10"/>
        <rFont val="Arial"/>
        <family val="2"/>
      </rPr>
      <t xml:space="preserve">.  
This function must save the </t>
    </r>
    <r>
      <rPr>
        <i/>
        <sz val="10"/>
        <rFont val="Arial"/>
        <family val="2"/>
      </rPr>
      <t xml:space="preserve">scripts </t>
    </r>
    <r>
      <rPr>
        <sz val="10"/>
        <rFont val="Arial"/>
        <family val="2"/>
      </rPr>
      <t xml:space="preserve">to machine NV storage for QCOM user (replacing existing script archive if any) and ensure the machine is set to extract and load the </t>
    </r>
    <r>
      <rPr>
        <i/>
        <sz val="10"/>
        <rFont val="Arial"/>
        <family val="2"/>
      </rPr>
      <t>scripts</t>
    </r>
    <r>
      <rPr>
        <sz val="10"/>
        <rFont val="Arial"/>
        <family val="2"/>
      </rPr>
      <t xml:space="preserve"> upon next user restart.</t>
    </r>
  </si>
  <si>
    <r>
      <t xml:space="preserve">This function must save the given user's new memory quota limit in the QLE process in the required memory userdata structure for the given user. This ensures the new memory limit takes effect immediately.
Refer to the example function in the QCOM 3 SDK : qlua.cpp module whose functionality must be read as requirements.
Related: The </t>
    </r>
    <r>
      <rPr>
        <i/>
        <sz val="10"/>
        <rFont val="Arial"/>
        <family val="2"/>
      </rPr>
      <t xml:space="preserve">SendToHost </t>
    </r>
    <r>
      <rPr>
        <sz val="10"/>
        <rFont val="Arial"/>
        <family val="2"/>
      </rPr>
      <t xml:space="preserve">message with the same name as this CLua function. (This is the only CLua function that shares a name with a SendToHost message.) It not recommended to try to move the required functionality here into the userSetMemoryQuota message handler as the buffering of the </t>
    </r>
    <r>
      <rPr>
        <i/>
        <sz val="10"/>
        <rFont val="Arial"/>
        <family val="2"/>
      </rPr>
      <t xml:space="preserve">SendToHost </t>
    </r>
    <r>
      <rPr>
        <sz val="10"/>
        <rFont val="Arial"/>
        <family val="2"/>
      </rPr>
      <t>messages may delay the setting of the new memlimit in the QLE which is a priority action.</t>
    </r>
  </si>
  <si>
    <r>
      <t>Required actions</t>
    </r>
    <r>
      <rPr>
        <b/>
        <sz val="10"/>
        <rFont val="Arial"/>
        <family val="2"/>
      </rPr>
      <t xml:space="preserve"> (REQUIREMENTS)</t>
    </r>
  </si>
  <si>
    <r>
      <t xml:space="preserve">Save message data in NV memory. Control must not be returned to the QLE Lua software driver until the write to NV memory is guaranteed to complete.
The whole machine must panic (non-recoverable error) if any write to NV memory perminently fails.
On next restart, the machine must restore all QCOM NV data in the QLE Lua state. This is via the </t>
    </r>
    <r>
      <rPr>
        <b/>
        <sz val="10"/>
        <rFont val="Arial"/>
        <family val="2"/>
      </rPr>
      <t xml:space="preserve">hms </t>
    </r>
    <r>
      <rPr>
        <sz val="10"/>
        <rFont val="Arial"/>
        <family val="2"/>
      </rPr>
      <t xml:space="preserve">global table (ref: hms_schema.lua) and the machine implementaton of the machine.lua : </t>
    </r>
    <r>
      <rPr>
        <b/>
        <sz val="10"/>
        <rFont val="Arial"/>
        <family val="2"/>
      </rPr>
      <t xml:space="preserve">usersLoadNVdata() </t>
    </r>
    <r>
      <rPr>
        <sz val="10"/>
        <rFont val="Arial"/>
        <family val="2"/>
      </rPr>
      <t>function.
Perform any required additional actions as detailed in the trigger function's short description in the 'Lua-API' sheet or full description if provided.</t>
    </r>
  </si>
  <si>
    <r>
      <t xml:space="preserve">C1_NV
The machine must keep this message's data a </t>
    </r>
    <r>
      <rPr>
        <b/>
        <sz val="10"/>
        <color rgb="FFFF0000"/>
        <rFont val="Arial"/>
        <family val="2"/>
      </rPr>
      <t>secret</t>
    </r>
    <r>
      <rPr>
        <sz val="10"/>
        <rFont val="Arial"/>
        <family val="2"/>
      </rPr>
      <t>.</t>
    </r>
  </si>
  <si>
    <t>Added C2_RECHECK_STATE common action and applied to applicable STH messages. Refer to SendToHost worksheet.</t>
  </si>
  <si>
    <r>
      <t xml:space="preserve">Returns the last time and ntp server for which the machine successfully negotiated with a ntp timer server. The table schema is will be per the </t>
    </r>
    <r>
      <rPr>
        <b/>
        <sz val="10"/>
        <rFont val="Arial"/>
        <family val="2"/>
      </rPr>
      <t>NTP_STATUS</t>
    </r>
    <r>
      <rPr>
        <sz val="10"/>
        <rFont val="Arial"/>
        <family val="2"/>
      </rPr>
      <t xml:space="preserve"> state event data. Returns nil if no data.
Related: </t>
    </r>
    <r>
      <rPr>
        <b/>
        <sz val="10"/>
        <rFont val="Arial"/>
        <family val="2"/>
      </rPr>
      <t>NTP_STATUS</t>
    </r>
    <r>
      <rPr>
        <sz val="10"/>
        <rFont val="Arial"/>
        <family val="2"/>
      </rPr>
      <t xml:space="preserve"> state event.</t>
    </r>
  </si>
  <si>
    <t>Sets the local time of the machine. The machine must adjust its hardware NV RTC with respect to this time as well. QCOM users may read the current time via supplied the standard Lua os library time functions which will be visible to QCOM users.</t>
  </si>
  <si>
    <t>Sets a new time zone on the machine to be applied immediately. The number argument is the local time zone's difference from GMT in minutes. Positive numbers denote eastward from GMT. Negative numbers adjust westward from GMT. E.g. 600 denotes AU east coast non daylight savings time (660 in certain AU States during summer).</t>
  </si>
  <si>
    <t>Changes the language the machine is currently using as reported by the above function. In an EGM, this function must not affect the language seen and chosen by a player w.r.t. gaming. Refer to the QCOM 3 SDK for sanity checks and other returns values. Any change should take effect no later then the next major state/mode change on the machine. The machine may also permit a physical local user to change the machine language on demand.</t>
  </si>
  <si>
    <r>
      <t xml:space="preserve">If the commissionID argument is correct and there are no quarantined users in the machine, this function may instigates a machine NV RAM clear like operation in the machine. If the call is sucessfull, passes all conditions, the machine must perform all the same actions as a call to </t>
    </r>
    <r>
      <rPr>
        <b/>
        <sz val="10"/>
        <rFont val="Arial"/>
        <family val="2"/>
      </rPr>
      <t xml:space="preserve">qcom.machineReboot() </t>
    </r>
    <r>
      <rPr>
        <sz val="10"/>
        <rFont val="Arial"/>
        <family val="2"/>
      </rPr>
      <t xml:space="preserve">then shutdown and restart with respect to the delay time argument. </t>
    </r>
    <r>
      <rPr>
        <b/>
        <sz val="10"/>
        <rFont val="Arial"/>
        <family val="2"/>
      </rPr>
      <t>The machine must reset everything to factory defaults except for the following: current date and time settings; network settings, the QMA certificate and any other settings that werre manually set by a physical human at the machine during commissioning.</t>
    </r>
    <r>
      <rPr>
        <sz val="10"/>
        <rFont val="Arial"/>
        <family val="2"/>
      </rPr>
      <t xml:space="preserve"> On machine restart, after resetting its NV RAM, the machine must automatically perform the required actions following a logic seal confirmation (refer s4.4).
When RAM cleared this way, the machine must be able to be return to the point of post logic seal confirmation without having to physically visit the machine to setup additional items.</t>
    </r>
  </si>
  <si>
    <r>
      <t xml:space="preserve">Queries the last set auto-power up time in the machine if set.  The return value must be the number 0 if no power up time is currently set, or </t>
    </r>
    <r>
      <rPr>
        <i/>
        <sz val="10"/>
        <rFont val="Arial"/>
        <family val="2"/>
      </rPr>
      <t xml:space="preserve">nil, "not supported" </t>
    </r>
    <r>
      <rPr>
        <sz val="10"/>
        <rFont val="Arial"/>
        <family val="2"/>
      </rPr>
      <t>if the an auto power up feature is not supported by the machine</t>
    </r>
  </si>
  <si>
    <r>
      <t xml:space="preserve">Sets parameter concerning machine upgrades that the machine must save in NVRAM and apply to machine upgrades. The </t>
    </r>
    <r>
      <rPr>
        <i/>
        <sz val="10"/>
        <rFont val="Arial"/>
        <family val="2"/>
      </rPr>
      <t>maxrate</t>
    </r>
    <r>
      <rPr>
        <sz val="10"/>
        <rFont val="Arial"/>
        <family val="2"/>
      </rPr>
      <t xml:space="preserve"> argument donotes the maximum rate the machine should download upgrade packages.</t>
    </r>
  </si>
  <si>
    <r>
      <t xml:space="preserve">Create a hashing object. The table return value must contain the functions init(), update() and final(). If the user sets all instances of the object to </t>
    </r>
    <r>
      <rPr>
        <i/>
        <sz val="10"/>
        <rFont val="Arial"/>
        <family val="2"/>
      </rPr>
      <t xml:space="preserve">nil </t>
    </r>
    <r>
      <rPr>
        <sz val="10"/>
        <rFont val="Arial"/>
        <family val="2"/>
      </rPr>
      <t>then the machine must subsequently release all associated resources from memory. Refer to the QCOM 3 SDK for more details and requirements.</t>
    </r>
  </si>
  <si>
    <r>
      <t xml:space="preserve">Create an encryption object. The table return value must contain the functions init(), update() and final(). If the user sets all instances of the object to </t>
    </r>
    <r>
      <rPr>
        <i/>
        <sz val="10"/>
        <rFont val="Arial"/>
        <family val="2"/>
      </rPr>
      <t>nil</t>
    </r>
    <r>
      <rPr>
        <sz val="10"/>
        <rFont val="Arial"/>
        <family val="2"/>
      </rPr>
      <t xml:space="preserve"> then the machine must subsequently release all associated resources from memory. Refer to the QCOM 3 SDK for details.</t>
    </r>
  </si>
  <si>
    <r>
      <t xml:space="preserve">This sets the value of egmMaxRTPdev in the egm. Refer to egmMaxRTPdev in the global types sheet for more information. Related MAXSD in QCOM v1.x
</t>
    </r>
    <r>
      <rPr>
        <i/>
        <sz val="8"/>
        <rFont val="Arial"/>
        <family val="2"/>
      </rPr>
      <t xml:space="preserve">Devnotes: Before ever reconsidering a function like this, the approach to sd calculation needs to be improved. i.e. Need min/max / measure of spread info. Problem is std dev can be quite irregular accross all betting options and betting options are getting more complicated over time. In the event sd reporting could be cleared up, then the need to limit sd at all becomes less as the customer/operator can now make an informed decision. Player protection also needs to be considered. Related: Existing JPS min req that reads along the lines of: if a prize's odds are not known/understood by the player, then it is unreasonable to offer a prize that is unlikely to be won in the life of the game. </t>
    </r>
  </si>
  <si>
    <r>
      <t xml:space="preserve">Returns a </t>
    </r>
    <r>
      <rPr>
        <i/>
        <sz val="10"/>
        <rFont val="Arial"/>
        <family val="2"/>
      </rPr>
      <t xml:space="preserve">boolean table </t>
    </r>
    <r>
      <rPr>
        <sz val="10"/>
        <rFont val="Arial"/>
        <family val="2"/>
      </rPr>
      <t xml:space="preserve">of current faults in the EGM. The table may be empty. The key name denote the associated event name of the fault. Related: </t>
    </r>
    <r>
      <rPr>
        <b/>
        <sz val="10"/>
        <rFont val="Arial"/>
        <family val="2"/>
      </rPr>
      <t xml:space="preserve">FAULT_CONDITON </t>
    </r>
    <r>
      <rPr>
        <sz val="10"/>
        <rFont val="Arial"/>
        <family val="2"/>
      </rPr>
      <t>state event</t>
    </r>
  </si>
  <si>
    <r>
      <t xml:space="preserve">Returns a </t>
    </r>
    <r>
      <rPr>
        <i/>
        <sz val="10"/>
        <rFont val="Arial"/>
        <family val="2"/>
      </rPr>
      <t xml:space="preserve">boolean table </t>
    </r>
    <r>
      <rPr>
        <sz val="10"/>
        <rFont val="Arial"/>
        <family val="2"/>
      </rPr>
      <t xml:space="preserve">of current quieted faults in the EGM. The table may be empty. The key name denote the associated event name of the fault. For more information on backgrounded / quiet fault conditions, refer to QCOM 3 section 20. Related </t>
    </r>
    <r>
      <rPr>
        <b/>
        <sz val="10"/>
        <rFont val="Arial"/>
        <family val="2"/>
      </rPr>
      <t xml:space="preserve">FAULT_CLEARED </t>
    </r>
    <r>
      <rPr>
        <sz val="10"/>
        <rFont val="Arial"/>
        <family val="2"/>
      </rPr>
      <t>state event.</t>
    </r>
  </si>
  <si>
    <r>
      <t xml:space="preserve">Returns a </t>
    </r>
    <r>
      <rPr>
        <i/>
        <sz val="10"/>
        <rFont val="Arial"/>
        <family val="2"/>
      </rPr>
      <t xml:space="preserve">boolean table </t>
    </r>
    <r>
      <rPr>
        <sz val="10"/>
        <rFont val="Arial"/>
        <family val="2"/>
      </rPr>
      <t xml:space="preserve">of languages supported by the game as seen by a player. Examples: "English", "French", "Spanish" and "Simplified Chinese" and "Traditional Chinese". If a game has multiple language support, then a player at the EGM should be able to control the language they see during betting and gameplay. Related: </t>
    </r>
    <r>
      <rPr>
        <i/>
        <sz val="10"/>
        <rFont val="Arial"/>
        <family val="2"/>
      </rPr>
      <t xml:space="preserve">qcom_machine </t>
    </r>
    <r>
      <rPr>
        <sz val="10"/>
        <rFont val="Arial"/>
        <family val="2"/>
      </rPr>
      <t>prefixed language related QCOM API functions, which control what language is used outside of a game in the machine.</t>
    </r>
  </si>
  <si>
    <r>
      <t xml:space="preserve">Returns the Player Choice (PC) meters for the game denoted by gameid.  If the game has no meters in this regard then the function will return nil, "none". Refer QCOM v1.x for an explanation of player choice meters. If the game has PC meters to report, then the function will return a table of those meters. The table must be an associative indexed table of meters. E.g. where t is the return value, typical entries (keys) might be t["freegames5"]; t["freegames10"]; t["pickabox"] etc and each value is a count of the number of times that feature was chosen by the player.
Related: the </t>
    </r>
    <r>
      <rPr>
        <b/>
        <sz val="10"/>
        <rFont val="Arial"/>
        <family val="2"/>
      </rPr>
      <t>PLAYER_INPUT_RECEIVED</t>
    </r>
    <r>
      <rPr>
        <sz val="10"/>
        <rFont val="Arial"/>
        <family val="2"/>
      </rPr>
      <t xml:space="preserve"> state event</t>
    </r>
  </si>
  <si>
    <r>
      <t xml:space="preserve">This function requests that the EGM change the designated game's current variation to varid.
Related: </t>
    </r>
    <r>
      <rPr>
        <b/>
        <sz val="10"/>
        <rFont val="Arial"/>
        <family val="2"/>
      </rPr>
      <t>GAME_VAR_CHANGED</t>
    </r>
    <r>
      <rPr>
        <sz val="10"/>
        <rFont val="Arial"/>
        <family val="2"/>
      </rPr>
      <t xml:space="preserve"> state event; </t>
    </r>
    <r>
      <rPr>
        <b/>
        <sz val="10"/>
        <rFont val="Arial"/>
        <family val="2"/>
      </rPr>
      <t>VAR_ENABLED</t>
    </r>
    <r>
      <rPr>
        <sz val="10"/>
        <rFont val="Arial"/>
        <family val="2"/>
      </rPr>
      <t xml:space="preserve"> event. The EGM must be in either idle mode or system lockup and have zero credit.</t>
    </r>
  </si>
  <si>
    <r>
      <t xml:space="preserve">Returns (PNUM) the number of progressive levels in the game denoted by the argument. </t>
    </r>
    <r>
      <rPr>
        <strike/>
        <sz val="10"/>
        <rFont val="Arial"/>
        <family val="2"/>
      </rPr>
      <t>If no argument is given, then the return value is the total number of progressive levels in the machine.  If a level is shared between two or more games, then this represents one count in the return value.</t>
    </r>
  </si>
  <si>
    <r>
      <t xml:space="preserve">Returns a table of properties for the given progressive level. If the </t>
    </r>
    <r>
      <rPr>
        <i/>
        <sz val="10"/>
        <rFont val="Arial"/>
        <family val="2"/>
      </rPr>
      <t xml:space="preserve">plevn </t>
    </r>
    <r>
      <rPr>
        <sz val="10"/>
        <rFont val="Arial"/>
        <family val="2"/>
      </rPr>
      <t xml:space="preserve">number argument is not </t>
    </r>
    <r>
      <rPr>
        <i/>
        <sz val="10"/>
        <rFont val="Arial"/>
        <family val="2"/>
      </rPr>
      <t>nil</t>
    </r>
    <r>
      <rPr>
        <sz val="10"/>
        <rFont val="Arial"/>
        <family val="2"/>
      </rPr>
      <t xml:space="preserve">, then the first argument is assumed to be a </t>
    </r>
    <r>
      <rPr>
        <i/>
        <sz val="10"/>
        <rFont val="Arial"/>
        <family val="2"/>
      </rPr>
      <t xml:space="preserve">gameid </t>
    </r>
    <r>
      <rPr>
        <sz val="10"/>
        <rFont val="Arial"/>
        <family val="2"/>
      </rPr>
      <t xml:space="preserve">and </t>
    </r>
    <r>
      <rPr>
        <i/>
        <sz val="10"/>
        <rFont val="Arial"/>
        <family val="2"/>
      </rPr>
      <t xml:space="preserve">plevn </t>
    </r>
    <r>
      <rPr>
        <sz val="10"/>
        <rFont val="Arial"/>
        <family val="2"/>
      </rPr>
      <t xml:space="preserve">the level number (1...), otherwise the first argument is assummed to be a pluid. If the </t>
    </r>
    <r>
      <rPr>
        <i/>
        <sz val="10"/>
        <rFont val="Arial"/>
        <family val="2"/>
      </rPr>
      <t xml:space="preserve">property </t>
    </r>
    <r>
      <rPr>
        <sz val="10"/>
        <rFont val="Arial"/>
        <family val="2"/>
      </rPr>
      <t>string argument is provided then just that single property value is returned.
Related: refer 'progr' worksheet and QCOM section 25.</t>
    </r>
  </si>
  <si>
    <t>Applicable to LP levels only. Resets a machine from a LP award lockup. This method is the only way to exit the LP award lockup state (lp_award).</t>
  </si>
  <si>
    <t>gameid  : string, plevn: integer | nil : global type</t>
  </si>
  <si>
    <r>
      <t xml:space="preserve">Returns the table of meters for the given progressive level of the game. {hits, wins, turnover} The meters returned only pertain to that game's participation in the level (e.g. the hits meter will only include the hits triggered by that game even if the progressive level is shared among a number of games).
If </t>
    </r>
    <r>
      <rPr>
        <b/>
        <i/>
        <sz val="10"/>
        <rFont val="Arial"/>
        <family val="2"/>
      </rPr>
      <t>plevn</t>
    </r>
    <r>
      <rPr>
        <sz val="10"/>
        <rFont val="Arial"/>
        <family val="2"/>
      </rPr>
      <t xml:space="preserve"> is nil then a table of table will be returned for all progressive levels in the game. E.g.
{[1] = {hits, wins, turnover}, [2]={hits, wins, turnover} ... [pnum]={hits, wins, turnover}}</t>
    </r>
  </si>
  <si>
    <r>
      <t xml:space="preserve">If successful, this function authorises the nominated QCOM user to subtract credit off the machine's credit meter for the given amount via either of the QCOM ECT 'subtract' credit QCOM API functions the authorised user (denoted by the first argument) is permitted to call.
The authorisation is for a single credit subtract operation (QCOM API function call). The QLE LSD ensures the subtract operation amount is: &gt; 0 AND &lt;= auth amount AND &lt;= credit meter.
Another authorisation attempt will not be successful until the current one ends. 
Related: </t>
    </r>
    <r>
      <rPr>
        <b/>
        <sz val="10"/>
        <rFont val="Arial"/>
        <family val="2"/>
      </rPr>
      <t xml:space="preserve">ECT_AUTHORISED </t>
    </r>
    <r>
      <rPr>
        <sz val="10"/>
        <rFont val="Arial"/>
        <family val="2"/>
      </rPr>
      <t>state event.</t>
    </r>
  </si>
  <si>
    <r>
      <t>This function sets or resets (wrt the third function argument) whether the given user can call the table of QCOM API, or QCOM Command Interface functions denoted by the second</t>
    </r>
    <r>
      <rPr>
        <i/>
        <sz val="10"/>
        <rFont val="Arial"/>
        <family val="2"/>
      </rPr>
      <t xml:space="preserve"> </t>
    </r>
    <r>
      <rPr>
        <sz val="10"/>
        <rFont val="Arial"/>
        <family val="2"/>
      </rPr>
      <t>argument. The second argument may be either a string, a table of strings, or a boolean table where each string in the argument denotes a QCOM API function name of QCI function name. If the string equal "all" then the third argument will be applied to all functions.</t>
    </r>
  </si>
  <si>
    <r>
      <t xml:space="preserve">This function must return an associative indexed table that represents a list of the machine's currently enabled externally accessible physical inputs (excluding key-switches).  The term 'enabled' means that if pressed, it would have an affect on the machine. The returned table must be current and applicable to the current state of the machine at the time the function is invoked. The list must also include enabled touch screen buttons as well. Each key in the table must be a string must and denote a button label/descriptor. Keys are manufacturer assigned but must have some logical meaning as to the button's current purpose.  All table values must be of type boolean and be set equal to true.  Example return value : {"collect" = true, "takewin" = true, "play = true ", "bet1" = true, ..., "play1" = true, "reserve" = true, .. and so on}. If given the current state of the machine there are no enabled inputs then the function must return </t>
    </r>
    <r>
      <rPr>
        <i/>
        <sz val="10"/>
        <rFont val="Arial"/>
        <family val="2"/>
      </rPr>
      <t>nil</t>
    </r>
    <r>
      <rPr>
        <sz val="10"/>
        <rFont val="Arial"/>
        <family val="2"/>
      </rPr>
      <t>.</t>
    </r>
  </si>
  <si>
    <t>This function assigns limits and parameters pertaining to serial / UART communications for the given serial port denoted by the interface field.</t>
  </si>
  <si>
    <r>
      <t xml:space="preserve">A QCOM user username designated at user creation. Max username length is </t>
    </r>
    <r>
      <rPr>
        <b/>
        <sz val="10"/>
        <rFont val="Arial"/>
        <family val="2"/>
      </rPr>
      <t xml:space="preserve">16 </t>
    </r>
    <r>
      <rPr>
        <sz val="10"/>
        <rFont val="Arial"/>
        <family val="2"/>
      </rPr>
      <t>characters (not counting the terminating character). A QCOM user username must be a valid Lua identifier. The QLE Lua software driver reserves some usernames for internal use. Refer to the QCOM SDK module qcomapi.lua for all sanity checks applied to QCOM usernames.</t>
    </r>
  </si>
  <si>
    <r>
      <t xml:space="preserve">Linked Progressive Group ID. </t>
    </r>
    <r>
      <rPr>
        <b/>
        <sz val="10"/>
        <rFont val="Arial"/>
        <family val="2"/>
      </rPr>
      <t xml:space="preserve">8 </t>
    </r>
    <r>
      <rPr>
        <sz val="10"/>
        <rFont val="Arial"/>
        <family val="2"/>
      </rPr>
      <t>alphanumeric characters max. Refer QCOM 3 specification document for more information.</t>
    </r>
  </si>
  <si>
    <r>
      <t xml:space="preserve">Thrown when the machine decides to eject something from the banknote acceptor that was not recognised by the NA as either a banknote or a cash ticket (i.e. no readable barcode). 
Do not log this state event machine or system denied cash ticket rejections, or disabled note rejections, or stacking issues.
The only purpose of this state event is to signal to the QLE LSD to increment its copy of the </t>
    </r>
    <r>
      <rPr>
        <i/>
        <sz val="10"/>
        <rFont val="Arial"/>
        <family val="2"/>
      </rPr>
      <t xml:space="preserve">notesrej </t>
    </r>
    <r>
      <rPr>
        <sz val="10"/>
        <rFont val="Arial"/>
        <family val="2"/>
      </rPr>
      <t xml:space="preserve">meter.
Related: </t>
    </r>
    <r>
      <rPr>
        <i/>
        <sz val="10"/>
        <rFont val="Arial"/>
        <family val="2"/>
      </rPr>
      <t xml:space="preserve">notesrej </t>
    </r>
    <r>
      <rPr>
        <sz val="10"/>
        <rFont val="Arial"/>
        <family val="2"/>
      </rPr>
      <t>meter (the machine must increment this meter upon logging this state event; 1:1).</t>
    </r>
  </si>
  <si>
    <r>
      <t xml:space="preserve">Thrown anytime a door is opened. The string argument denotes which door.
Related: All </t>
    </r>
    <r>
      <rPr>
        <b/>
        <sz val="10"/>
        <rFont val="Arial"/>
        <family val="2"/>
      </rPr>
      <t>*_DOOR_OPENED</t>
    </r>
    <r>
      <rPr>
        <sz val="10"/>
        <rFont val="Arial"/>
        <family val="2"/>
      </rPr>
      <t xml:space="preserve"> QCOM machine events. Refer to the functional description for the QCOM API function</t>
    </r>
    <r>
      <rPr>
        <b/>
        <sz val="10"/>
        <rFont val="Arial"/>
        <family val="2"/>
      </rPr>
      <t xml:space="preserve"> qcom.egmDoorState()</t>
    </r>
    <r>
      <rPr>
        <sz val="10"/>
        <rFont val="Arial"/>
        <family val="2"/>
      </rPr>
      <t xml:space="preserve"> for a list of possible door descriptor strings. Contact OLGR for the approval of any new door descriptor strings.</t>
    </r>
  </si>
  <si>
    <r>
      <t xml:space="preserve">Thrown very shortly after a successful call to qcom_ectAddCredit(). The state event data must indicate if the ECT was actually successful or not. The machine must also update the given user's NV data </t>
    </r>
    <r>
      <rPr>
        <i/>
        <sz val="10"/>
        <rFont val="Arial"/>
        <family val="2"/>
      </rPr>
      <t xml:space="preserve">lastect </t>
    </r>
    <r>
      <rPr>
        <sz val="10"/>
        <rFont val="Arial"/>
        <family val="2"/>
      </rPr>
      <t xml:space="preserve">record  (ref qusersNVdata_schema.lua). 
Related: </t>
    </r>
    <r>
      <rPr>
        <b/>
        <sz val="10"/>
        <rFont val="Arial"/>
        <family val="2"/>
      </rPr>
      <t xml:space="preserve">ECT_TO_EGM </t>
    </r>
    <r>
      <rPr>
        <sz val="10"/>
        <rFont val="Arial"/>
        <family val="2"/>
      </rPr>
      <t>event (refer s13 &amp; 'Events' worksheet)</t>
    </r>
  </si>
  <si>
    <t>{winmeter = &lt;camt&gt;, winamt = &lt;camt&gt;, attempts = &lt;integer&gt;}</t>
  </si>
  <si>
    <r>
      <t xml:space="preserve">Thrown when any QCOM user's "i" button menu items is activated by a player/user and the machine has launched the UI for the given user.  I.e. the machine is ready to accept UI commands from the user.  Refer qcom_info class QCOM API functions.
</t>
    </r>
    <r>
      <rPr>
        <b/>
        <sz val="10"/>
        <rFont val="Arial"/>
        <family val="2"/>
      </rPr>
      <t xml:space="preserve">Concept only; do not implement this state event until further notice. </t>
    </r>
  </si>
  <si>
    <r>
      <t xml:space="preserve">Thrown when the machine exit's a user's UI launched previously.
</t>
    </r>
    <r>
      <rPr>
        <b/>
        <sz val="10"/>
        <rFont val="Arial"/>
        <family val="2"/>
      </rPr>
      <t xml:space="preserve">Concept only; do not implement this state event until further notice. </t>
    </r>
  </si>
  <si>
    <r>
      <t xml:space="preserve">NZ only. The machine has automatically entered the machine's play interruptable Player Information Display (if implemented &amp; enabled) as per NZ specific requirements. Related: QCOM API </t>
    </r>
    <r>
      <rPr>
        <i/>
        <sz val="10"/>
        <rFont val="Arial"/>
        <family val="2"/>
      </rPr>
      <t xml:space="preserve">pid </t>
    </r>
    <r>
      <rPr>
        <sz val="10"/>
        <rFont val="Arial"/>
        <family val="2"/>
      </rPr>
      <t>class; qcom v1 GSR state 0x14</t>
    </r>
  </si>
  <si>
    <r>
      <t xml:space="preserve">Thrown upon receipt of the STH message </t>
    </r>
    <r>
      <rPr>
        <b/>
        <i/>
        <sz val="10"/>
        <rFont val="Arial"/>
        <family val="2"/>
      </rPr>
      <t xml:space="preserve">playSetPEFoverall </t>
    </r>
    <r>
      <rPr>
        <sz val="10"/>
        <rFont val="Arial"/>
        <family val="2"/>
      </rPr>
      <t xml:space="preserve">where PEF = false. Related QCOM API function qcom_playSetPEF() for more information. </t>
    </r>
  </si>
  <si>
    <r>
      <t xml:space="preserve">Thrown upon receipt of the STH message </t>
    </r>
    <r>
      <rPr>
        <b/>
        <i/>
        <sz val="10"/>
        <rFont val="Arial"/>
        <family val="2"/>
      </rPr>
      <t xml:space="preserve">playSetPEFoverall </t>
    </r>
    <r>
      <rPr>
        <sz val="10"/>
        <rFont val="Arial"/>
        <family val="2"/>
      </rPr>
      <t xml:space="preserve">where PEF = true. Related QCOM API function qcom_playSetPEF() for more information. </t>
    </r>
  </si>
  <si>
    <r>
      <t xml:space="preserve">Manufacturer created, game specific key/values may accompany this event.
Please inform the OLGR of all custom fields implemented for possible standardisation of field names. Example: type = "free games", nos = no's of free games. If the number of free games is variable, then don’t report a </t>
    </r>
    <r>
      <rPr>
        <i/>
        <sz val="10"/>
        <rFont val="Arial"/>
        <family val="2"/>
      </rPr>
      <t>nos</t>
    </r>
    <r>
      <rPr>
        <sz val="10"/>
        <rFont val="Arial"/>
        <family val="2"/>
      </rPr>
      <t xml:space="preserve"> field. </t>
    </r>
  </si>
  <si>
    <r>
      <t xml:space="preserve">The fields shown at left must be the same as the corresponding </t>
    </r>
    <r>
      <rPr>
        <b/>
        <sz val="10"/>
        <rFont val="Arial"/>
        <family val="2"/>
      </rPr>
      <t xml:space="preserve">PLAY_FEATURE_COMMENCED </t>
    </r>
    <r>
      <rPr>
        <sz val="10"/>
        <rFont val="Arial"/>
        <family val="2"/>
      </rPr>
      <t xml:space="preserve">state event.
Manufacturer created, game specific key/values may accompany this event concerning the feature result of note. (No examples exist at this time.)
Please inform the OLGR of all custom fields implemented for possible standardisation of field names. </t>
    </r>
  </si>
  <si>
    <r>
      <t xml:space="preserve">Thrown when finalised player input is received during a play and equivalent information regarding the player input is not also sent via other QCOM state events. E.g. this event wont be thrown at play start (as this is covered by PLAY_COMMENCED) or when a player is adjusting betting options (input is not finalised until play is started). Typically just seen for game features requiring player input as other QCOM state events pretty much has this covered. The string argument denotes the input (typically just the input button descriptor).(tba argument details may in the future include the volatility / risk wrt to the choice.)
</t>
    </r>
    <r>
      <rPr>
        <b/>
        <sz val="10"/>
        <rFont val="Arial"/>
        <family val="2"/>
      </rPr>
      <t xml:space="preserve">In v3.0.x of QCOM 3; PLAYER_INPUT_REQUIRED &amp; PLAYER_INPUT_REQUIRED state events will only be seen during a play feature state.
</t>
    </r>
    <r>
      <rPr>
        <sz val="10"/>
        <rFont val="Arial"/>
        <family val="2"/>
      </rPr>
      <t>Refer this this cell's comment for an example.
Related: gamePCmeters(), rcButtonState() &amp; rcButtonPress() QCOM API functions.</t>
    </r>
  </si>
  <si>
    <r>
      <t xml:space="preserve">Thrown when player input is required during play where that event and input data is not already covered by other state events. This would typically only be seen in relation to game features as all other player input typically have state events associated with them. E.g. a start feature button, or a player choice between 5 free game or pick-a-box; or even just a press any button to continue. The argument table is an associative indexed table (i.e. </t>
    </r>
    <r>
      <rPr>
        <i/>
        <sz val="10"/>
        <rFont val="Arial"/>
        <family val="2"/>
      </rPr>
      <t xml:space="preserve">string </t>
    </r>
    <r>
      <rPr>
        <sz val="10"/>
        <rFont val="Arial"/>
        <family val="2"/>
      </rPr>
      <t xml:space="preserve">keys only) where each key denotes an input choice (e.g. "red", "black"; "box1", "box2", "box3",...; "free games", "pick a box" etc.). The corresponding key value must all be a boolean value set to true. Related: qcom_rcButtonState() &amp; qcom_rcButtonPress().
NB If a game has many input options (say &gt; 20), then please contact the OLGR.
Related: qcom_gamePCmeters() </t>
    </r>
    <r>
      <rPr>
        <b/>
        <sz val="10"/>
        <rFont val="Arial"/>
        <family val="2"/>
      </rPr>
      <t>NB Player choice meter labels must not be used as the label to denote player input for any other purpose.</t>
    </r>
  </si>
  <si>
    <r>
      <t xml:space="preserve">{ reason=&lt;string&gt;, success=&lt;boolean&gt; [,errmsg=&lt;string&gt;] | [,datas=&lt;string&gt; }
</t>
    </r>
    <r>
      <rPr>
        <i/>
        <sz val="10"/>
        <rFont val="Arial"/>
        <family val="2"/>
      </rPr>
      <t>QLE LSD adds 'pt' field/data for use by QCOM users (see right)</t>
    </r>
  </si>
  <si>
    <r>
      <t xml:space="preserve">Must be logged by the machine after every processing of a </t>
    </r>
    <r>
      <rPr>
        <b/>
        <i/>
        <sz val="10"/>
        <rFont val="Arial"/>
        <family val="2"/>
      </rPr>
      <t xml:space="preserve">progrSetPrize </t>
    </r>
    <r>
      <rPr>
        <sz val="10"/>
        <rFont val="Arial"/>
        <family val="2"/>
      </rPr>
      <t>sendToHost message.</t>
    </r>
  </si>
  <si>
    <r>
      <t xml:space="preserve">This state event must be thrown anytime a user presses a displayed button in the SL window.
The </t>
    </r>
    <r>
      <rPr>
        <i/>
        <sz val="10"/>
        <rFont val="Arial"/>
        <family val="2"/>
      </rPr>
      <t xml:space="preserve">username </t>
    </r>
    <r>
      <rPr>
        <sz val="10"/>
        <rFont val="Arial"/>
        <family val="2"/>
      </rPr>
      <t xml:space="preserve">field denotes the applicable button owner.
The </t>
    </r>
    <r>
      <rPr>
        <i/>
        <sz val="10"/>
        <rFont val="Arial"/>
        <family val="2"/>
      </rPr>
      <t xml:space="preserve">response </t>
    </r>
    <r>
      <rPr>
        <sz val="10"/>
        <rFont val="Arial"/>
        <family val="2"/>
      </rPr>
      <t xml:space="preserve">field value (a string) denotes the corresponding button text of the button pressed (lowercase). Possible values for the </t>
    </r>
    <r>
      <rPr>
        <i/>
        <sz val="10"/>
        <rFont val="Arial"/>
        <family val="2"/>
      </rPr>
      <t xml:space="preserve">response </t>
    </r>
    <r>
      <rPr>
        <sz val="10"/>
        <rFont val="Arial"/>
        <family val="2"/>
      </rPr>
      <t>field are: "yes", "no", "cancel", "ok", "retry", "ignore", "abort"; which correspond to SL button flags: yesbtn, nobtn, cancelbtn, okbtn, retrybtn, ignorebtn, abortbtn; respectively.
The user must only be able to press one SL (_btn) button per SYSTEM_LOCKUP state event (excluding next / prev button if present).</t>
    </r>
  </si>
  <si>
    <t xml:space="preserve">Thrown some time after a successful call to qcom_ectTicketInAddCredit(). The state event data must indicate if the process was actually successful or not in its entirety. Also update the given user's NV data - lastti record (ref qusersNVdata_schema.lua). </t>
  </si>
  <si>
    <r>
      <t xml:space="preserve">Thrown whenever the machine completes a common content audit. The results field is the Lua serialised string return value of a subsequent call to qcom_cAuditCommonResults() which will return the results as a Lua table. Refer to section 27.1 </t>
    </r>
    <r>
      <rPr>
        <i/>
        <sz val="10"/>
        <rFont val="Arial"/>
        <family val="2"/>
      </rPr>
      <t xml:space="preserve">Common Content Auditing </t>
    </r>
    <r>
      <rPr>
        <sz val="10"/>
        <rFont val="Arial"/>
        <family val="2"/>
      </rPr>
      <t>for the required results schema.</t>
    </r>
  </si>
  <si>
    <r>
      <t xml:space="preserve">Thrown whenever the machine completes a game content audit. The results field is the Lua serialised string return value of a subsequent call to qcom_cAuditGameResults() for the game which will return the results as a Lua table. Refer to section 27.2 </t>
    </r>
    <r>
      <rPr>
        <i/>
        <sz val="10"/>
        <rFont val="Arial"/>
        <family val="2"/>
      </rPr>
      <t>Game Content Auditing</t>
    </r>
    <r>
      <rPr>
        <sz val="10"/>
        <rFont val="Arial"/>
        <family val="2"/>
      </rPr>
      <t xml:space="preserve"> for the required results schema.</t>
    </r>
  </si>
  <si>
    <r>
      <t xml:space="preserve">A fault condition has been cleared or quieted.
The field 'afc' stands for 'All Faults Cleared' and if true this must indicate that all faults locking up the machine (including the fault indicated by </t>
    </r>
    <r>
      <rPr>
        <i/>
        <sz val="10"/>
        <rFont val="Arial"/>
        <family val="2"/>
      </rPr>
      <t>eventid</t>
    </r>
    <r>
      <rPr>
        <sz val="10"/>
        <rFont val="Arial"/>
        <family val="2"/>
      </rPr>
      <t>) have now been cleared</t>
    </r>
    <r>
      <rPr>
        <strike/>
        <sz val="10"/>
        <rFont val="Arial"/>
        <family val="2"/>
      </rPr>
      <t xml:space="preserve"> and will change the state on the qcom.egmInFault() return value to  true</t>
    </r>
    <r>
      <rPr>
        <sz val="10"/>
        <rFont val="Arial"/>
        <family val="2"/>
      </rPr>
      <t xml:space="preserve">. 
The field 'quieted' if true denotes the fault is being backgrounded. Refer s20.1 for more information on fault quieting. If 'quieted' equals false it means the fault is being cleared (regardless of whether is was previously backgrounded or not). It is correct to infer that a fault that is quieted after being fully cleared will have had two </t>
    </r>
    <r>
      <rPr>
        <b/>
        <sz val="10"/>
        <rFont val="Arial"/>
        <family val="2"/>
      </rPr>
      <t xml:space="preserve">FAULT_CLEARED </t>
    </r>
    <r>
      <rPr>
        <sz val="10"/>
        <rFont val="Arial"/>
        <family val="2"/>
      </rPr>
      <t xml:space="preserve">state events logged for it.
Related: The event: </t>
    </r>
    <r>
      <rPr>
        <b/>
        <sz val="10"/>
        <rFont val="Arial"/>
        <family val="2"/>
      </rPr>
      <t xml:space="preserve">ALL_FAULTS_CLEARED </t>
    </r>
    <r>
      <rPr>
        <sz val="10"/>
        <rFont val="Arial"/>
        <family val="2"/>
      </rPr>
      <t>will be logged immediately following if afc == true.</t>
    </r>
  </si>
  <si>
    <r>
      <t xml:space="preserve">Must be logged immediately after the </t>
    </r>
    <r>
      <rPr>
        <b/>
        <sz val="10"/>
        <rFont val="Arial"/>
        <family val="2"/>
      </rPr>
      <t xml:space="preserve">QLUAE_MACHINE_RAND </t>
    </r>
    <r>
      <rPr>
        <sz val="10"/>
        <rFont val="Arial"/>
        <family val="2"/>
      </rPr>
      <t xml:space="preserve">state event. This state event avoids QOCM users having to spam the qcom_machineRand() QCOM API function until it gets a result. There exists two state events in response to a call to machineRand() because </t>
    </r>
    <r>
      <rPr>
        <b/>
        <sz val="10"/>
        <rFont val="Arial"/>
        <family val="2"/>
      </rPr>
      <t xml:space="preserve">QLUAE_MACHINE_RAND </t>
    </r>
    <r>
      <rPr>
        <sz val="10"/>
        <rFont val="Arial"/>
        <family val="2"/>
      </rPr>
      <t xml:space="preserve">carries a </t>
    </r>
    <r>
      <rPr>
        <b/>
        <sz val="10"/>
        <rFont val="Arial"/>
        <family val="2"/>
      </rPr>
      <t>secret</t>
    </r>
    <r>
      <rPr>
        <sz val="10"/>
        <rFont val="Arial"/>
        <family val="2"/>
      </rPr>
      <t xml:space="preserve"> value and only QLUAE_ &amp; QLE_ prefixed state events may carry secrets.</t>
    </r>
  </si>
  <si>
    <t>MACHINE_UPGRADE_DLC</t>
  </si>
  <si>
    <r>
      <t xml:space="preserve">Thrown each time a machine software upgrade download and verification is complete (success or fail). A src field of "USB" denotes the upgrade was instigated via USB or similar physical insterface on the machine.
The </t>
    </r>
    <r>
      <rPr>
        <b/>
        <i/>
        <sz val="10"/>
        <rFont val="Arial"/>
        <family val="2"/>
      </rPr>
      <t xml:space="preserve">filesize </t>
    </r>
    <r>
      <rPr>
        <sz val="10"/>
        <rFont val="Arial"/>
        <family val="2"/>
      </rPr>
      <t xml:space="preserve">and </t>
    </r>
    <r>
      <rPr>
        <b/>
        <i/>
        <sz val="10"/>
        <rFont val="Arial"/>
        <family val="2"/>
      </rPr>
      <t xml:space="preserve">hash </t>
    </r>
    <r>
      <rPr>
        <sz val="10"/>
        <rFont val="Arial"/>
        <family val="2"/>
      </rPr>
      <t xml:space="preserve">fields must be present upon a success. The </t>
    </r>
    <r>
      <rPr>
        <b/>
        <i/>
        <sz val="10"/>
        <rFont val="Arial"/>
        <family val="2"/>
      </rPr>
      <t xml:space="preserve">rcr </t>
    </r>
    <r>
      <rPr>
        <sz val="10"/>
        <rFont val="Arial"/>
        <family val="2"/>
      </rPr>
      <t xml:space="preserve">field may be present on a success and must denotes that a machine NV RAM clear will occur (as per the QCOM API function qcom_machineRAMclear() ) when the upgrade is applied. The actual upgrade must only be able to be instigated via the qcom API function </t>
    </r>
    <r>
      <rPr>
        <b/>
        <sz val="10"/>
        <rFont val="Arial"/>
        <family val="2"/>
      </rPr>
      <t>qcom_machineUpgradeQueue()</t>
    </r>
    <r>
      <rPr>
        <sz val="10"/>
        <rFont val="Arial"/>
        <family val="2"/>
      </rPr>
      <t xml:space="preserve">.
The </t>
    </r>
    <r>
      <rPr>
        <b/>
        <i/>
        <sz val="10"/>
        <rFont val="Arial"/>
        <family val="2"/>
      </rPr>
      <t xml:space="preserve">errmsg </t>
    </r>
    <r>
      <rPr>
        <sz val="10"/>
        <rFont val="Arial"/>
        <family val="2"/>
      </rPr>
      <t xml:space="preserve">field must only be present upon success == fail.
The </t>
    </r>
    <r>
      <rPr>
        <b/>
        <i/>
        <sz val="10"/>
        <rFont val="Arial"/>
        <family val="2"/>
      </rPr>
      <t xml:space="preserve">filesize </t>
    </r>
    <r>
      <rPr>
        <sz val="10"/>
        <rFont val="Arial"/>
        <family val="2"/>
      </rPr>
      <t xml:space="preserve">field may optionally be included on a fail to indicate how many bytes were downloaded before the failure took place.
</t>
    </r>
    <r>
      <rPr>
        <strike/>
        <sz val="10"/>
        <rFont val="Arial"/>
        <family val="2"/>
      </rPr>
      <t xml:space="preserve"> If not present then the RAM clear will be automatically instigated upon next machine restart.</t>
    </r>
    <r>
      <rPr>
        <sz val="10"/>
        <rFont val="Arial"/>
        <family val="2"/>
      </rPr>
      <t xml:space="preserve"> Related: qcom api function: </t>
    </r>
    <r>
      <rPr>
        <b/>
        <sz val="10"/>
        <rFont val="Arial"/>
        <family val="2"/>
      </rPr>
      <t>machineUpgradeGetVerify()</t>
    </r>
    <r>
      <rPr>
        <sz val="10"/>
        <rFont val="Arial"/>
        <family val="2"/>
      </rPr>
      <t xml:space="preserve">; state events: </t>
    </r>
    <r>
      <rPr>
        <b/>
        <sz val="10"/>
        <rFont val="Arial"/>
        <family val="2"/>
      </rPr>
      <t xml:space="preserve">MACHINE_UPGRADE_STATUS </t>
    </r>
    <r>
      <rPr>
        <sz val="10"/>
        <rFont val="Arial"/>
        <family val="2"/>
      </rPr>
      <t>and</t>
    </r>
    <r>
      <rPr>
        <b/>
        <sz val="10"/>
        <rFont val="Arial"/>
        <family val="2"/>
      </rPr>
      <t xml:space="preserve"> EVENT</t>
    </r>
    <r>
      <rPr>
        <sz val="10"/>
        <rFont val="Arial"/>
        <family val="2"/>
      </rPr>
      <t xml:space="preserve">: </t>
    </r>
    <r>
      <rPr>
        <b/>
        <sz val="10"/>
        <rFont val="Arial"/>
        <family val="2"/>
      </rPr>
      <t>MACHINE_UPGRADE_READY</t>
    </r>
  </si>
  <si>
    <r>
      <t>Related to the QCOM API function qcom_machineUpgradeGetVerify(). This state event must be logged whenever the '</t>
    </r>
    <r>
      <rPr>
        <b/>
        <i/>
        <sz val="10"/>
        <rFont val="Arial"/>
        <family val="2"/>
      </rPr>
      <t>status</t>
    </r>
    <r>
      <rPr>
        <sz val="10"/>
        <rFont val="Arial"/>
        <family val="2"/>
      </rPr>
      <t xml:space="preserve">' (see data field) of the process instigated by this function changes. It must also be logged once every </t>
    </r>
    <r>
      <rPr>
        <b/>
        <sz val="10"/>
        <rFont val="Arial"/>
        <family val="2"/>
      </rPr>
      <t>2 seconds</t>
    </r>
    <r>
      <rPr>
        <sz val="10"/>
        <rFont val="Arial"/>
        <family val="2"/>
      </rPr>
      <t xml:space="preserve"> while the download / verify process is running.
The </t>
    </r>
    <r>
      <rPr>
        <b/>
        <i/>
        <sz val="10"/>
        <rFont val="Arial"/>
        <family val="2"/>
      </rPr>
      <t>status</t>
    </r>
    <r>
      <rPr>
        <i/>
        <sz val="10"/>
        <rFont val="Arial"/>
        <family val="2"/>
      </rPr>
      <t xml:space="preserve"> </t>
    </r>
    <r>
      <rPr>
        <sz val="10"/>
        <rFont val="Arial"/>
        <family val="2"/>
      </rPr>
      <t>data field must be one of: "</t>
    </r>
    <r>
      <rPr>
        <b/>
        <sz val="10"/>
        <rFont val="Arial"/>
        <family val="2"/>
      </rPr>
      <t>requested</t>
    </r>
    <r>
      <rPr>
        <sz val="10"/>
        <rFont val="Arial"/>
        <family val="2"/>
      </rPr>
      <t xml:space="preserve">" (EGM rx'd the </t>
    </r>
    <r>
      <rPr>
        <i/>
        <sz val="10"/>
        <rFont val="Arial"/>
        <family val="2"/>
      </rPr>
      <t xml:space="preserve">machineUpgradeGetVerify </t>
    </r>
    <r>
      <rPr>
        <sz val="10"/>
        <rFont val="Arial"/>
        <family val="2"/>
      </rPr>
      <t>sth message), "</t>
    </r>
    <r>
      <rPr>
        <b/>
        <sz val="10"/>
        <rFont val="Arial"/>
        <family val="2"/>
      </rPr>
      <t>starting</t>
    </r>
    <r>
      <rPr>
        <sz val="10"/>
        <rFont val="Arial"/>
        <family val="2"/>
      </rPr>
      <t>" (trying the url), "</t>
    </r>
    <r>
      <rPr>
        <b/>
        <sz val="10"/>
        <rFont val="Arial"/>
        <family val="2"/>
      </rPr>
      <t>downloading</t>
    </r>
    <r>
      <rPr>
        <sz val="10"/>
        <rFont val="Arial"/>
        <family val="2"/>
      </rPr>
      <t>", "</t>
    </r>
    <r>
      <rPr>
        <b/>
        <sz val="10"/>
        <rFont val="Arial"/>
        <family val="2"/>
      </rPr>
      <t>verifying</t>
    </r>
    <r>
      <rPr>
        <sz val="10"/>
        <rFont val="Arial"/>
        <family val="2"/>
      </rPr>
      <t xml:space="preserve">" (download complete / verifying package). (For USB based upgrades, the possible </t>
    </r>
    <r>
      <rPr>
        <i/>
        <sz val="10"/>
        <rFont val="Arial"/>
        <family val="2"/>
      </rPr>
      <t xml:space="preserve">status </t>
    </r>
    <r>
      <rPr>
        <sz val="10"/>
        <rFont val="Arial"/>
        <family val="2"/>
      </rPr>
      <t xml:space="preserve">strings would just be just ‘downloading’ &amp; ‘verifying' and for the </t>
    </r>
    <r>
      <rPr>
        <b/>
        <i/>
        <sz val="10"/>
        <rFont val="Arial"/>
        <family val="2"/>
      </rPr>
      <t xml:space="preserve">url </t>
    </r>
    <r>
      <rPr>
        <sz val="10"/>
        <rFont val="Arial"/>
        <family val="2"/>
      </rPr>
      <t xml:space="preserve">field, set it to the package filename.)
The </t>
    </r>
    <r>
      <rPr>
        <b/>
        <i/>
        <sz val="10"/>
        <rFont val="Arial"/>
        <family val="2"/>
      </rPr>
      <t>pc</t>
    </r>
    <r>
      <rPr>
        <sz val="10"/>
        <rFont val="Arial"/>
        <family val="2"/>
      </rPr>
      <t xml:space="preserve"> data field is optional, but if present, it must indicate the percentage complete value pertaining to the current </t>
    </r>
    <r>
      <rPr>
        <b/>
        <i/>
        <sz val="10"/>
        <rFont val="Arial"/>
        <family val="2"/>
      </rPr>
      <t xml:space="preserve">status </t>
    </r>
    <r>
      <rPr>
        <sz val="10"/>
        <rFont val="Arial"/>
        <family val="2"/>
      </rPr>
      <t xml:space="preserve">string. 0...100.
The </t>
    </r>
    <r>
      <rPr>
        <b/>
        <i/>
        <sz val="10"/>
        <rFont val="Arial"/>
        <family val="2"/>
      </rPr>
      <t xml:space="preserve">bytes </t>
    </r>
    <r>
      <rPr>
        <sz val="10"/>
        <rFont val="Arial"/>
        <family val="2"/>
      </rPr>
      <t xml:space="preserve">data field is optional, but if present, it must indicate the number of bytes downloaded / processed wrt the current </t>
    </r>
    <r>
      <rPr>
        <b/>
        <i/>
        <sz val="10"/>
        <rFont val="Arial"/>
        <family val="2"/>
      </rPr>
      <t xml:space="preserve">status </t>
    </r>
    <r>
      <rPr>
        <sz val="10"/>
        <rFont val="Arial"/>
        <family val="2"/>
      </rPr>
      <t xml:space="preserve">string. 
Related: qcom api function: </t>
    </r>
    <r>
      <rPr>
        <b/>
        <sz val="10"/>
        <rFont val="Arial"/>
        <family val="2"/>
      </rPr>
      <t>machineUpgradeGetVerify()</t>
    </r>
    <r>
      <rPr>
        <sz val="10"/>
        <rFont val="Arial"/>
        <family val="2"/>
      </rPr>
      <t xml:space="preserve">; state events: </t>
    </r>
    <r>
      <rPr>
        <b/>
        <sz val="10"/>
        <rFont val="Arial"/>
        <family val="2"/>
      </rPr>
      <t>MACHINE_UPGRADE_DLC; EVENT</t>
    </r>
    <r>
      <rPr>
        <sz val="10"/>
        <rFont val="Arial"/>
        <family val="2"/>
      </rPr>
      <t xml:space="preserve">: </t>
    </r>
    <r>
      <rPr>
        <b/>
        <sz val="10"/>
        <rFont val="Arial"/>
        <family val="2"/>
      </rPr>
      <t>MACHINE_UPGRADE_READY</t>
    </r>
  </si>
  <si>
    <r>
      <t xml:space="preserve">Thrown whenever any attempted peripheral upgrade download attempt has been completed (success or fail). the </t>
    </r>
    <r>
      <rPr>
        <i/>
        <sz val="10"/>
        <rFont val="Arial"/>
        <family val="2"/>
      </rPr>
      <t xml:space="preserve">device </t>
    </r>
    <r>
      <rPr>
        <sz val="10"/>
        <rFont val="Arial"/>
        <family val="2"/>
      </rPr>
      <t xml:space="preserve">field denotes the peripheral firmware class string ("bna", "ca", "tp"). </t>
    </r>
    <r>
      <rPr>
        <b/>
        <sz val="10"/>
        <rFont val="Arial"/>
        <family val="2"/>
      </rPr>
      <t>The machine must restarted for the upgrade to occur.</t>
    </r>
    <r>
      <rPr>
        <sz val="10"/>
        <rFont val="Arial"/>
        <family val="2"/>
      </rPr>
      <t xml:space="preserve"> Related: PERIPH_FW_UPGRADE event</t>
    </r>
  </si>
  <si>
    <r>
      <t xml:space="preserve">Thrown by the machine in response to the "qle_ready" </t>
    </r>
    <r>
      <rPr>
        <i/>
        <sz val="10"/>
        <rFont val="Arial"/>
        <family val="2"/>
      </rPr>
      <t xml:space="preserve">SendToHost </t>
    </r>
    <r>
      <rPr>
        <sz val="10"/>
        <rFont val="Arial"/>
        <family val="2"/>
      </rPr>
      <t xml:space="preserve">message. 
This state event denotes that the machine has completed intialisation to the point that all resident QCOM users have been initialised* and the machine is ready for human user interaction / normal operation. As this event is a sync event, all scripts must complete execution before the machine actually allows human input on the machine on boot up which is indicated to the machine view receipt of the syncevent message.
Notes:
In an EGM human input is inclusive of things like betting and physical credit input.
An EGM may or may not present with games at this point. Related: the </t>
    </r>
    <r>
      <rPr>
        <b/>
        <sz val="10"/>
        <rFont val="Arial"/>
        <family val="2"/>
      </rPr>
      <t>GAME_LOADED</t>
    </r>
    <r>
      <rPr>
        <sz val="10"/>
        <rFont val="Arial"/>
        <family val="2"/>
      </rPr>
      <t xml:space="preserve"> state event.
If QCOM user is created or restarted in an already running machine (e.g. a qcom_userRestart()), then that user will not see this state event in this case.
(*during the boot process this means that this state event comes after any </t>
    </r>
    <r>
      <rPr>
        <b/>
        <sz val="10"/>
        <rFont val="Arial"/>
        <family val="2"/>
      </rPr>
      <t>USER_STARTUP</t>
    </r>
    <r>
      <rPr>
        <sz val="10"/>
        <rFont val="Arial"/>
        <family val="2"/>
      </rPr>
      <t xml:space="preserve"> state events.) </t>
    </r>
  </si>
  <si>
    <r>
      <t xml:space="preserve">A time zone change and/or an epoch time change &gt;= 5 secs has occurred.
A machine must check for the need to log this state event on start-up after logging the </t>
    </r>
    <r>
      <rPr>
        <b/>
        <sz val="10"/>
        <rFont val="Arial"/>
        <family val="2"/>
      </rPr>
      <t xml:space="preserve">QLE_READY </t>
    </r>
    <r>
      <rPr>
        <sz val="10"/>
        <rFont val="Arial"/>
        <family val="2"/>
      </rPr>
      <t xml:space="preserve">state event and then once per second ongoing. This is because if the machine is using NTP, time could be changed remotely by the NTP server at any time.
The tdiff event data field denotes the difference between the new time minus the old time in seconds.
tzbias is the current value as per the QCOM API function timeSetTimezone() argument.
Related: QCOM section 9.1; </t>
    </r>
    <r>
      <rPr>
        <b/>
        <sz val="10"/>
        <rFont val="Arial"/>
        <family val="2"/>
      </rPr>
      <t>MACHINE_TIME_CHANGED</t>
    </r>
    <r>
      <rPr>
        <sz val="10"/>
        <rFont val="Arial"/>
        <family val="2"/>
      </rPr>
      <t xml:space="preserve"> event; </t>
    </r>
    <r>
      <rPr>
        <b/>
        <sz val="10"/>
        <rFont val="Arial"/>
        <family val="2"/>
      </rPr>
      <t xml:space="preserve">QLE_ONESEC_TICK </t>
    </r>
    <r>
      <rPr>
        <sz val="10"/>
        <rFont val="Arial"/>
        <family val="2"/>
      </rPr>
      <t>state event.</t>
    </r>
  </si>
  <si>
    <r>
      <t xml:space="preserve">Logged by the QLE Lua software driver. Logged each time a user successfully logs in via the QCOM Command Interpreter. The address field denotes the IP address of the peer. Update the given user's NV data - </t>
    </r>
    <r>
      <rPr>
        <i/>
        <sz val="10"/>
        <rFont val="Arial"/>
        <family val="2"/>
      </rPr>
      <t xml:space="preserve">qcidata </t>
    </r>
    <r>
      <rPr>
        <sz val="10"/>
        <rFont val="Arial"/>
        <family val="2"/>
      </rPr>
      <t xml:space="preserve">record (ref qusersNVdata_schema.lua).  </t>
    </r>
  </si>
  <si>
    <r>
      <t xml:space="preserve">This state event must be logged by the host machine whenever its QCI listen service successfully makes a socket/TCP/SSL_accept() and the client peer also presented a certificate for which they have the private key for (the SSL API will check this and not reveal a certificate for which the the remote client does not have the private key). A certificate denotes that it is a QCOM user login attempt. The QLE handler function will extrude the public key from the cert and try to match it with a QCOM user.
Set </t>
    </r>
    <r>
      <rPr>
        <i/>
        <sz val="10"/>
        <rFont val="Arial"/>
        <family val="2"/>
      </rPr>
      <t>verifyResult</t>
    </r>
    <r>
      <rPr>
        <sz val="10"/>
        <rFont val="Arial"/>
        <family val="2"/>
      </rPr>
      <t xml:space="preserve"> field to the return value of the openssl function SSL_get_verify_result() or the equivalent. (0 must denote success.)
Set </t>
    </r>
    <r>
      <rPr>
        <i/>
        <sz val="10"/>
        <rFont val="Arial"/>
        <family val="2"/>
      </rPr>
      <t>verifyErrmsg</t>
    </r>
    <r>
      <rPr>
        <sz val="10"/>
        <rFont val="Arial"/>
        <family val="2"/>
      </rPr>
      <t xml:space="preserve"> to the text decoded value of verifyResult. In the openssl API, this is the function X509_verify_cert_error_string(). (“ok” denotes success.)
The QLE Lua software driver will respond with the message </t>
    </r>
    <r>
      <rPr>
        <b/>
        <sz val="10"/>
        <rFont val="Arial"/>
        <family val="2"/>
      </rPr>
      <t xml:space="preserve">QCIE_USEROK </t>
    </r>
    <r>
      <rPr>
        <sz val="10"/>
        <rFont val="Arial"/>
        <family val="2"/>
      </rPr>
      <t xml:space="preserve">if the public key in the cert matches any user's public key (as set by the user via the QCOM API function: </t>
    </r>
    <r>
      <rPr>
        <b/>
        <sz val="10"/>
        <rFont val="Arial"/>
        <family val="2"/>
      </rPr>
      <t xml:space="preserve">qcom_userSetUAApublicKey() </t>
    </r>
    <r>
      <rPr>
        <sz val="10"/>
        <rFont val="Arial"/>
        <family val="2"/>
      </rPr>
      <t xml:space="preserve">); else </t>
    </r>
    <r>
      <rPr>
        <b/>
        <sz val="10"/>
        <rFont val="Arial"/>
        <family val="2"/>
      </rPr>
      <t xml:space="preserve">QCIE_USER_REFUSED </t>
    </r>
    <r>
      <rPr>
        <sz val="10"/>
        <rFont val="Arial"/>
        <family val="2"/>
      </rPr>
      <t>if no matching public key is found. Refer QCI sheet for more information on these messages and their data.</t>
    </r>
  </si>
  <si>
    <r>
      <t xml:space="preserve">This state event is logged by the QLE Lua Software Driver's (LSD's) handler for the </t>
    </r>
    <r>
      <rPr>
        <b/>
        <sz val="10"/>
        <rFont val="Arial"/>
        <family val="2"/>
      </rPr>
      <t xml:space="preserve">SHUTTING_DOWN </t>
    </r>
    <r>
      <rPr>
        <sz val="10"/>
        <rFont val="Arial"/>
        <family val="2"/>
      </rPr>
      <t xml:space="preserve">state event. Upon disptach of </t>
    </r>
    <r>
      <rPr>
        <b/>
        <sz val="10"/>
        <rFont val="Arial"/>
        <family val="2"/>
      </rPr>
      <t>QLUAE_SHUTTING_DOWN</t>
    </r>
    <r>
      <rPr>
        <sz val="10"/>
        <rFont val="Arial"/>
        <family val="2"/>
      </rPr>
      <t xml:space="preserve"> to the QLE LSD, the LSD will perform an orderly shutdown of every QCOM user in the machine. Related: "</t>
    </r>
    <r>
      <rPr>
        <b/>
        <sz val="10"/>
        <rFont val="Arial"/>
        <family val="2"/>
      </rPr>
      <t>qle_shutdown"</t>
    </r>
    <r>
      <rPr>
        <sz val="10"/>
        <rFont val="Arial"/>
        <family val="2"/>
      </rPr>
      <t xml:space="preserve"> sendToHOst message.</t>
    </r>
  </si>
  <si>
    <r>
      <t xml:space="preserve">Generated by the host machine for each successful read of an UDP socket.
When an applicable network packet arrives (in the case when the user is currently under their IP rx limit), there must be no delay in the machine in queuing up the corresponding </t>
    </r>
    <r>
      <rPr>
        <b/>
        <sz val="10"/>
        <rFont val="Arial"/>
        <family val="2"/>
      </rPr>
      <t>QLE_IP_RX</t>
    </r>
    <r>
      <rPr>
        <sz val="10"/>
        <rFont val="Arial"/>
        <family val="2"/>
      </rPr>
      <t xml:space="preserve"> state event . (In other words, reading QCOM user sockets on a timer is not acceptable.)
suid:number:int = see above
Related: setRxCallbackFunc() IP object member function.
Rx data must be kept a </t>
    </r>
    <r>
      <rPr>
        <b/>
        <sz val="10"/>
        <rFont val="Arial"/>
        <family val="2"/>
      </rPr>
      <t>secret</t>
    </r>
    <r>
      <rPr>
        <sz val="10"/>
        <rFont val="Arial"/>
        <family val="2"/>
      </rPr>
      <t xml:space="preserve"> to the respective QCOM user.</t>
    </r>
  </si>
  <si>
    <t>{suid=&lt;integer&gt;, msg=&lt;string&gt;, len=&lt;integer&gt;} (*see above)</t>
  </si>
  <si>
    <r>
      <t xml:space="preserve">A QLUAE_ prefixed state event is an QLE internal-use-only state event. They must be logged by the host machine according to their individual description shown below. The QLE software driver ensures that QCOM users cannot hook onto them, or see them or their data. They are sometimes used to carry </t>
    </r>
    <r>
      <rPr>
        <b/>
        <sz val="10"/>
        <color rgb="FFFF0000"/>
        <rFont val="Arial"/>
        <family val="2"/>
      </rPr>
      <t xml:space="preserve">secrets </t>
    </r>
    <r>
      <rPr>
        <b/>
        <sz val="10"/>
        <rFont val="Arial"/>
        <family val="2"/>
      </rPr>
      <t>(such as private keys). Accordingly the host machine must never display the event data for QLUAE_ state events at any time.</t>
    </r>
  </si>
  <si>
    <r>
      <t xml:space="preserve">Generated by the host machine for each successful read of an TCP socket.
When an applicable network packet arrives (in the case when the user is currently under their IP rx limit), there must be no delay in the machine in queuing up the corresponding </t>
    </r>
    <r>
      <rPr>
        <b/>
        <sz val="10"/>
        <rFont val="Arial"/>
        <family val="2"/>
      </rPr>
      <t xml:space="preserve">QLE_IP_RX </t>
    </r>
    <r>
      <rPr>
        <sz val="10"/>
        <rFont val="Arial"/>
        <family val="2"/>
      </rPr>
      <t xml:space="preserve">state event . (In other words, reading QCOM user sockets on a timer is not acceptable.)
suid:number:int = a machine assigned unique identifier number (since last restart) for the socket object instance. In qsim this is just a count that resets each machine restart.
Related: setRxCallbackFunc() IP object member function.
Rx data must be kept a </t>
    </r>
    <r>
      <rPr>
        <b/>
        <sz val="10"/>
        <color rgb="FFFF0000"/>
        <rFont val="Arial"/>
        <family val="2"/>
      </rPr>
      <t>secret</t>
    </r>
    <r>
      <rPr>
        <sz val="10"/>
        <rFont val="Arial"/>
        <family val="2"/>
      </rPr>
      <t xml:space="preserve"> to the respective QCOM user.</t>
    </r>
  </si>
  <si>
    <r>
      <t xml:space="preserve">Logged as per the </t>
    </r>
    <r>
      <rPr>
        <b/>
        <sz val="10"/>
        <rFont val="Arial"/>
        <family val="2"/>
      </rPr>
      <t>HOPPER_COLLECT_EXIT</t>
    </r>
    <r>
      <rPr>
        <sz val="10"/>
        <rFont val="Arial"/>
        <family val="2"/>
      </rPr>
      <t xml:space="preserve"> state event's when-to-log definition, provided an amount was actually paid out by the hopper during the hopper collect. I.e. the </t>
    </r>
    <r>
      <rPr>
        <i/>
        <sz val="10"/>
        <rFont val="Arial"/>
        <family val="2"/>
      </rPr>
      <t xml:space="preserve">amt value </t>
    </r>
    <r>
      <rPr>
        <sz val="10"/>
        <rFont val="Arial"/>
        <family val="2"/>
      </rPr>
      <t>must be non-zero..</t>
    </r>
  </si>
  <si>
    <t>PROGR_CFG_CHANGED</t>
  </si>
  <si>
    <r>
      <t xml:space="preserve">When a progressive level is switched from a sap to lp, and the sap property 'liab' also contained a non-zero value, this event must be logged for the level.
Set </t>
    </r>
    <r>
      <rPr>
        <i/>
        <sz val="10"/>
        <rFont val="Arial"/>
        <family val="2"/>
      </rPr>
      <t xml:space="preserve">liab </t>
    </r>
    <r>
      <rPr>
        <sz val="10"/>
        <rFont val="Arial"/>
        <family val="2"/>
      </rPr>
      <t xml:space="preserve">equal the amount prior the switch.
Include </t>
    </r>
    <r>
      <rPr>
        <i/>
        <sz val="10"/>
        <rFont val="Arial"/>
        <family val="2"/>
      </rPr>
      <t>theme</t>
    </r>
    <r>
      <rPr>
        <sz val="10"/>
        <rFont val="Arial"/>
        <family val="2"/>
      </rPr>
      <t xml:space="preserve"> in the event data if the level was shared across multiple games in the EGM, otherwise include </t>
    </r>
    <r>
      <rPr>
        <i/>
        <sz val="10"/>
        <rFont val="Arial"/>
        <family val="2"/>
      </rPr>
      <t xml:space="preserve">gameid </t>
    </r>
    <r>
      <rPr>
        <sz val="10"/>
        <rFont val="Arial"/>
        <family val="2"/>
      </rPr>
      <t>instead.</t>
    </r>
  </si>
  <si>
    <r>
      <t xml:space="preserve">A machine upgrade package attempt has been completed ()success or fail).
On success, the </t>
    </r>
    <r>
      <rPr>
        <i/>
        <sz val="10"/>
        <rFont val="Arial"/>
        <family val="2"/>
      </rPr>
      <t xml:space="preserve">info </t>
    </r>
    <r>
      <rPr>
        <sz val="10"/>
        <rFont val="Arial"/>
        <family val="2"/>
      </rPr>
      <t xml:space="preserve">string field must contain version info and any other information deemed prudent by the machine manufacturer.
On failure, the </t>
    </r>
    <r>
      <rPr>
        <i/>
        <sz val="10"/>
        <rFont val="Arial"/>
        <family val="2"/>
      </rPr>
      <t xml:space="preserve">info </t>
    </r>
    <r>
      <rPr>
        <sz val="10"/>
        <rFont val="Arial"/>
        <family val="2"/>
      </rPr>
      <t xml:space="preserve">string field must contain the reason for the error.
If the upgrade was performed during a reboot then the machine should log this event inside its </t>
    </r>
    <r>
      <rPr>
        <b/>
        <i/>
        <sz val="10"/>
        <rFont val="Arial"/>
        <family val="2"/>
      </rPr>
      <t>qle_ready</t>
    </r>
    <r>
      <rPr>
        <sz val="10"/>
        <rFont val="Arial"/>
        <family val="2"/>
      </rPr>
      <t xml:space="preserve"> STH message handler.
Related: section 29.1 and the QCOM API function </t>
    </r>
    <r>
      <rPr>
        <b/>
        <sz val="10"/>
        <rFont val="Arial"/>
        <family val="2"/>
      </rPr>
      <t>machineUpgradeQueue()</t>
    </r>
  </si>
  <si>
    <r>
      <t xml:space="preserve">A time zone change has been applied, or an epoch time change &gt;= 5 secs has occurred. Refer to the associated state event: </t>
    </r>
    <r>
      <rPr>
        <b/>
        <sz val="10"/>
        <rFont val="Arial"/>
        <family val="2"/>
      </rPr>
      <t xml:space="preserve">TIME_CHANGED </t>
    </r>
    <r>
      <rPr>
        <sz val="10"/>
        <rFont val="Arial"/>
        <family val="2"/>
      </rPr>
      <t>for more information on this event's data. See this state event for more info about the event data and when to log. This event must be logged with the new time. 
Related: QCOM section 9.1.</t>
    </r>
  </si>
  <si>
    <r>
      <t xml:space="preserve">Copy of the associated userQuarantine </t>
    </r>
    <r>
      <rPr>
        <i/>
        <sz val="8"/>
        <rFont val="Arial"/>
        <family val="2"/>
      </rPr>
      <t>sendToHost</t>
    </r>
    <r>
      <rPr>
        <sz val="8"/>
        <rFont val="Arial"/>
        <family val="2"/>
      </rPr>
      <t xml:space="preserve"> message data. Refer SendToHost worksheet: userQuarantine message</t>
    </r>
  </si>
  <si>
    <r>
      <t xml:space="preserve">Sent by the QLE whenever the QLE wants the host machine's UAA service to gracefully close and free a QCI remote client connection. NB reasonString may contain spaces. Before disconecting this way the UAA service must ensure the following message is sent to the remote client:
</t>
    </r>
    <r>
      <rPr>
        <b/>
        <sz val="10"/>
        <rFont val="Consolas"/>
        <family val="3"/>
      </rPr>
      <t>QCI refused connection:reason:&lt;reasonString&gt;</t>
    </r>
    <r>
      <rPr>
        <i/>
        <sz val="10"/>
        <rFont val="Arial"/>
        <family val="2"/>
      </rPr>
      <t xml:space="preserve">
Related: state event </t>
    </r>
    <r>
      <rPr>
        <b/>
        <i/>
        <sz val="10"/>
        <rFont val="Arial"/>
        <family val="2"/>
      </rPr>
      <t xml:space="preserve">USER_LOGOFF, QLUAE_QCI_* </t>
    </r>
    <r>
      <rPr>
        <i/>
        <sz val="10"/>
        <rFont val="Arial"/>
        <family val="2"/>
      </rPr>
      <t>state events.</t>
    </r>
  </si>
  <si>
    <r>
      <t xml:space="preserve">This message is not currently sent by the QLE Lua software driver. 
Instead, upon a graceful machine shutdown, machines must manually shutdown the UAA listen service some time after throwing the </t>
    </r>
    <r>
      <rPr>
        <b/>
        <i/>
        <sz val="10"/>
        <rFont val="Arial"/>
        <family val="2"/>
      </rPr>
      <t xml:space="preserve">SHUTTING_DOWN </t>
    </r>
    <r>
      <rPr>
        <i/>
        <sz val="10"/>
        <rFont val="Arial"/>
        <family val="2"/>
      </rPr>
      <t xml:space="preserve">state event, allowing time for the QLE to send </t>
    </r>
    <r>
      <rPr>
        <b/>
        <i/>
        <sz val="10"/>
        <rFont val="Arial"/>
        <family val="2"/>
      </rPr>
      <t xml:space="preserve">QCIE_USER_REFUSED </t>
    </r>
    <r>
      <rPr>
        <i/>
        <sz val="10"/>
        <rFont val="Arial"/>
        <family val="2"/>
      </rPr>
      <t xml:space="preserve">related messages which will be sent by the QLE after processing the </t>
    </r>
    <r>
      <rPr>
        <b/>
        <i/>
        <sz val="10"/>
        <rFont val="Arial"/>
        <family val="2"/>
      </rPr>
      <t xml:space="preserve">SHUTTING_DOWN </t>
    </r>
    <r>
      <rPr>
        <i/>
        <sz val="10"/>
        <rFont val="Arial"/>
        <family val="2"/>
      </rPr>
      <t>state event.</t>
    </r>
  </si>
  <si>
    <t>Ensure the QCOM 3 document filenames listed on the "Title" worksheet match the actual document filenames.</t>
  </si>
  <si>
    <r>
      <t xml:space="preserve">Message format </t>
    </r>
    <r>
      <rPr>
        <sz val="12"/>
        <rFont val="Arial"/>
        <family val="2"/>
      </rPr>
      <t xml:space="preserve">(space delimited printable text string) </t>
    </r>
    <r>
      <rPr>
        <b/>
        <sz val="12"/>
        <rFont val="Arial"/>
        <family val="2"/>
      </rPr>
      <t>/ description</t>
    </r>
  </si>
  <si>
    <r>
      <t xml:space="preserve">aka var hot switch or just after initial game load.  
Related: </t>
    </r>
    <r>
      <rPr>
        <b/>
        <sz val="10"/>
        <rFont val="Arial"/>
        <family val="2"/>
      </rPr>
      <t xml:space="preserve">GAME_VAR_CHANGED </t>
    </r>
    <r>
      <rPr>
        <sz val="10"/>
        <rFont val="Arial"/>
        <family val="2"/>
      </rPr>
      <t>state event.</t>
    </r>
  </si>
  <si>
    <t>2020-Aug-20</t>
  </si>
  <si>
    <t>The machine has exited "idle mode".  See above.</t>
  </si>
  <si>
    <t>The machine has entered "idle mode". Refer definition of idle mode. This state event must not be logged between free games.</t>
  </si>
  <si>
    <t>CA_RECHECK_STATE
C1_NV</t>
  </si>
  <si>
    <r>
      <t xml:space="preserve">{gameid =&lt;gameid&gt;, var = &lt;varid&gt;[, fail = &lt;string&gt;]}
</t>
    </r>
    <r>
      <rPr>
        <i/>
        <sz val="8"/>
        <rFont val="Arial"/>
        <family val="2"/>
      </rPr>
      <t>FYI other state events use a 'reason' field to indicate a failure</t>
    </r>
  </si>
  <si>
    <r>
      <t xml:space="preserve">A QCOM user can decline an authorisation to subtract credit by calling this function.  A user can only reject authorisations given to them. If successful, this will generate an </t>
    </r>
    <r>
      <rPr>
        <b/>
        <sz val="10"/>
        <rFont val="Arial"/>
        <family val="2"/>
      </rPr>
      <t>ECT_FAILED</t>
    </r>
    <r>
      <rPr>
        <sz val="10"/>
        <rFont val="Arial"/>
        <family val="2"/>
      </rPr>
      <t xml:space="preserve"> state event with the field </t>
    </r>
    <r>
      <rPr>
        <i/>
        <sz val="10"/>
        <rFont val="Arial"/>
        <family val="2"/>
      </rPr>
      <t>reason = "declined"</t>
    </r>
    <r>
      <rPr>
        <sz val="10"/>
        <rFont val="Arial"/>
        <family val="2"/>
      </rPr>
      <t>.</t>
    </r>
  </si>
  <si>
    <t>CA_RECHECK_STATE
C2_REF_FD</t>
  </si>
  <si>
    <t>Re docx: gameSetVar(). Deleted requirement to queue a var change in NV memory. QCOM user’s can do this if it is a requirement in a given protocol/jurisdiction</t>
  </si>
  <si>
    <r>
      <t>Re GAME_VAR_CHANGED, PROG_CFG &amp; ECT_FAILED state events. Added mention to reason/errmsg field text "</t>
    </r>
    <r>
      <rPr>
        <b/>
        <sz val="10"/>
        <color rgb="FFFF0000"/>
        <rFont val="Arial"/>
        <family val="2"/>
      </rPr>
      <t>wrong state</t>
    </r>
    <r>
      <rPr>
        <sz val="10"/>
        <color rgb="FFFF0000"/>
        <rFont val="Arial"/>
        <family val="2"/>
      </rPr>
      <t>" which must be used for state related failures.</t>
    </r>
  </si>
  <si>
    <r>
      <t xml:space="preserve">Cancel credits. Documented re </t>
    </r>
    <r>
      <rPr>
        <i/>
        <sz val="10"/>
        <color rgb="FFFF0000"/>
        <rFont val="Arial"/>
        <family val="2"/>
      </rPr>
      <t xml:space="preserve">cancel_credit </t>
    </r>
    <r>
      <rPr>
        <sz val="10"/>
        <color rgb="FFFF0000"/>
        <rFont val="Arial"/>
        <family val="2"/>
      </rPr>
      <t>STH message description that it can be failed due to a bad / wrong state. Also added C2_RECHECK_STATE to this STH message and also mentioned this reason in the CANCEL_CREDIT state event description. Fixed this function's full descr. in the docx as well in kind.</t>
    </r>
  </si>
  <si>
    <t>SYSTEM_LOCKUP_CLEARED state event description clarified.</t>
  </si>
  <si>
    <t>2020-Aug-28</t>
  </si>
  <si>
    <t>Clarified s14.4 - sync events primary requirement.</t>
  </si>
  <si>
    <r>
      <t xml:space="preserve">Thrown for each progressive award the machine triggers. This event must be queued the instant the specific progressive level won is revealed to the winning player (either directly, or by inference).
The following additional fields are present if:
    SAP : </t>
    </r>
    <r>
      <rPr>
        <i/>
        <sz val="10"/>
        <rFont val="Arial"/>
        <family val="2"/>
      </rPr>
      <t xml:space="preserve">liab, prizeiw </t>
    </r>
    <r>
      <rPr>
        <sz val="10"/>
        <rFont val="Arial"/>
        <family val="2"/>
      </rPr>
      <t xml:space="preserve">(include all level numeric level properties that are affected by the hit with their updated values immediately after hit has been applied)
    LP : </t>
    </r>
    <r>
      <rPr>
        <i/>
        <sz val="10"/>
        <rFont val="Arial"/>
        <family val="2"/>
      </rPr>
      <t>pgid</t>
    </r>
    <r>
      <rPr>
        <sz val="10"/>
        <rFont val="Arial"/>
        <family val="2"/>
      </rPr>
      <t xml:space="preserve">
Related: </t>
    </r>
    <r>
      <rPr>
        <b/>
        <sz val="10"/>
        <rFont val="Arial"/>
        <family val="2"/>
      </rPr>
      <t xml:space="preserve">LP_AWARD </t>
    </r>
    <r>
      <rPr>
        <sz val="10"/>
        <rFont val="Arial"/>
        <family val="2"/>
      </rPr>
      <t>event if it is a lp.</t>
    </r>
  </si>
  <si>
    <t>PROGR_AWARD</t>
  </si>
  <si>
    <t>playOKex</t>
  </si>
  <si>
    <t>2020-Sep-11</t>
  </si>
  <si>
    <r>
      <t xml:space="preserve">Sets the denomination of displayed "credit" on the machine relative to </t>
    </r>
    <r>
      <rPr>
        <i/>
        <sz val="10"/>
        <rFont val="Arial"/>
        <family val="2"/>
      </rPr>
      <t>meterDenom</t>
    </r>
    <r>
      <rPr>
        <sz val="10"/>
        <rFont val="Arial"/>
        <family val="2"/>
      </rPr>
      <t xml:space="preserve">. Related: QCOM v1.x DEN field. </t>
    </r>
    <r>
      <rPr>
        <b/>
        <sz val="10"/>
        <rFont val="Arial"/>
        <family val="2"/>
      </rPr>
      <t>(In QCOM 3 this is now a game property)</t>
    </r>
  </si>
  <si>
    <t>2020-Sep-29</t>
  </si>
  <si>
    <t>Re ECT_FAILED state event re change dated 2020-Aug-20 above.Fixed. "wrong state" is something the EGM might log, not the QLE LSD.</t>
  </si>
  <si>
    <t>machinePowerSaveEnter function description. Removed "or system lockup". Powersave during a SL wasn’t intended.</t>
  </si>
  <si>
    <r>
      <t xml:space="preserve">Description (when to log)
</t>
    </r>
    <r>
      <rPr>
        <sz val="10"/>
        <rFont val="Arial"/>
        <family val="2"/>
      </rPr>
      <t>Generally speaking a state event must not be thrown/logged/buffered until immediately after any associated state changes in the machine have been saved to the machine's NV memory.</t>
    </r>
  </si>
  <si>
    <t>CANCEL_CREDIT description wording improved.</t>
  </si>
  <si>
    <t>2020-Oct-2</t>
  </si>
  <si>
    <r>
      <t>Physical credit-in enabled</t>
    </r>
    <r>
      <rPr>
        <vertAlign val="superscript"/>
        <sz val="10"/>
        <color theme="1"/>
        <rFont val="Arial"/>
        <family val="2"/>
      </rPr>
      <t>2</t>
    </r>
  </si>
  <si>
    <r>
      <t>Allow ECT in</t>
    </r>
    <r>
      <rPr>
        <vertAlign val="superscript"/>
        <sz val="10"/>
        <color theme="1"/>
        <rFont val="Arial"/>
        <family val="2"/>
      </rPr>
      <t>3</t>
    </r>
  </si>
  <si>
    <t>Display PEF &amp; playOKex() disables</t>
  </si>
  <si>
    <t>Display GPM</t>
  </si>
  <si>
    <t>Display SPAM</t>
  </si>
  <si>
    <t>Player clock display (OSD)</t>
  </si>
  <si>
    <t>SMS</t>
  </si>
  <si>
    <t xml:space="preserve">  </t>
  </si>
  <si>
    <t>NA = Not Applicable</t>
  </si>
  <si>
    <t>EGM States</t>
  </si>
  <si>
    <t>Idle Mode - General/Betting/Game Display</t>
  </si>
  <si>
    <t>Idle Mode - Game Selection</t>
  </si>
  <si>
    <t>.</t>
  </si>
  <si>
    <t>Idle Mode - Full (primary) Screen Reserve Feature</t>
  </si>
  <si>
    <t>Idle Mode - Full (primary) Screen Attract Mode</t>
  </si>
  <si>
    <r>
      <t>Idle Mode - Other 2nd Screen Displays</t>
    </r>
    <r>
      <rPr>
        <vertAlign val="superscript"/>
        <sz val="10"/>
        <color theme="1"/>
        <rFont val="Arial"/>
        <family val="2"/>
      </rPr>
      <t>A</t>
    </r>
  </si>
  <si>
    <t>n</t>
  </si>
  <si>
    <t>Idle Mode – Power-save</t>
  </si>
  <si>
    <t>Hopper Collect</t>
  </si>
  <si>
    <t>Ticket Out Lockup</t>
  </si>
  <si>
    <t>RCRF - Cancel Credit</t>
  </si>
  <si>
    <t>ECT Lockup (ECT out)</t>
  </si>
  <si>
    <t>In Play</t>
  </si>
  <si>
    <t>In Play - Game Features</t>
  </si>
  <si>
    <t>Gamble</t>
  </si>
  <si>
    <t>Large Win Lockup</t>
  </si>
  <si>
    <t>LP Award Lockup</t>
  </si>
  <si>
    <t>CRanE Lockup</t>
  </si>
  <si>
    <t>Power Up - Self Tests</t>
  </si>
  <si>
    <t>EGM Concurrent States</t>
  </si>
  <si>
    <t>Audit &amp; Test Modes</t>
  </si>
  <si>
    <t>Door Open</t>
  </si>
  <si>
    <t>Fault Conditions</t>
  </si>
  <si>
    <t>Fault Condition - RAM Error</t>
  </si>
  <si>
    <t>1. Assume manual setup is completed / seal confirmed</t>
  </si>
  <si>
    <t>2. Assume config complete / seal confirmed, no CDCs &amp; credit meter &lt; limit</t>
  </si>
  <si>
    <t>3. ECT In's are accepted but CM is typically not updated until return to Idle Mode (16.1.1)</t>
  </si>
  <si>
    <t>A. This refers to game rules displays, PIDs.</t>
  </si>
  <si>
    <t>QCOM 3 EGM state matrix / requirements</t>
  </si>
  <si>
    <t xml:space="preserve">Y =  Yes </t>
  </si>
  <si>
    <t>n = No</t>
  </si>
  <si>
    <t>.  = Don't care</t>
  </si>
  <si>
    <r>
      <t>Comms &amp; QLE enabled</t>
    </r>
    <r>
      <rPr>
        <vertAlign val="superscript"/>
        <sz val="10"/>
        <color theme="1"/>
        <rFont val="Arial"/>
        <family val="2"/>
      </rPr>
      <t>1</t>
    </r>
  </si>
  <si>
    <r>
      <t xml:space="preserve">Thrown when credit is deducted from the credit meter as a result of the QCOM API function's </t>
    </r>
    <r>
      <rPr>
        <i/>
        <sz val="10"/>
        <rFont val="Arial"/>
        <family val="2"/>
      </rPr>
      <t xml:space="preserve">qcom_cancelCredit() </t>
    </r>
    <r>
      <rPr>
        <sz val="10"/>
        <rFont val="Arial"/>
        <family val="2"/>
      </rPr>
      <t xml:space="preserve">STH message being processed by the machine, or otherwise when the attempt to do so fails (see below).
The </t>
    </r>
    <r>
      <rPr>
        <i/>
        <sz val="10"/>
        <rFont val="Arial"/>
        <family val="2"/>
      </rPr>
      <t>amt,</t>
    </r>
    <r>
      <rPr>
        <sz val="10"/>
        <rFont val="Arial"/>
        <family val="2"/>
      </rPr>
      <t xml:space="preserve"> </t>
    </r>
    <r>
      <rPr>
        <i/>
        <sz val="10"/>
        <rFont val="Arial"/>
        <family val="2"/>
      </rPr>
      <t xml:space="preserve">reason </t>
    </r>
    <r>
      <rPr>
        <sz val="10"/>
        <rFont val="Arial"/>
        <family val="2"/>
      </rPr>
      <t xml:space="preserve">and </t>
    </r>
    <r>
      <rPr>
        <i/>
        <sz val="10"/>
        <rFont val="Arial"/>
        <family val="2"/>
      </rPr>
      <t>transid</t>
    </r>
    <r>
      <rPr>
        <sz val="10"/>
        <rFont val="Arial"/>
        <family val="2"/>
      </rPr>
      <t xml:space="preserve"> fields must be copies of the respective fields from the related STH message. The success field must denote success (true), or fail (false) accordingly. The only reason for a failure here is the EGM was in the wrong state (re the associated API function's description) at the time the EGM processed the STH message,
Related: </t>
    </r>
    <r>
      <rPr>
        <i/>
        <sz val="10"/>
        <rFont val="Arial"/>
        <family val="2"/>
      </rPr>
      <t>cancelCredit</t>
    </r>
    <r>
      <rPr>
        <sz val="10"/>
        <rFont val="Arial"/>
        <family val="2"/>
      </rPr>
      <t xml:space="preserve"> STH message; </t>
    </r>
    <r>
      <rPr>
        <b/>
        <sz val="10"/>
        <rFont val="Arial"/>
        <family val="2"/>
      </rPr>
      <t xml:space="preserve">CANCEL_CREDIT </t>
    </r>
    <r>
      <rPr>
        <sz val="10"/>
        <rFont val="Arial"/>
        <family val="2"/>
      </rPr>
      <t>event (refer s13 &amp; 'Events' worksheet)</t>
    </r>
  </si>
  <si>
    <t>Renamed egmOKex to playOKex as the associated possible manufacturer specific disable conditions are intended to work like the PEF disable condition does rather than how a disable associated with egmOK() locks up the machine in the QLE. (The difference is that the QLE does no permit the egmState to change ie play to continue, but a PEF like disable does.) 
Accordingly the return value of egmOK() no longer includes the RV of the former egmOKex() QCOM API function.</t>
  </si>
  <si>
    <t>egmOK()'s description updated to no longer mention egmOKex()</t>
  </si>
  <si>
    <t>EGM_OK_EX state event. Updated description to refer to qcom.playOKex() anf renamed to PLAY_OK_EX</t>
  </si>
  <si>
    <r>
      <t xml:space="preserve">Returns true if the EGM currently not locked up in any non-quiet fault conditions; all doors are closed; and is not in audit mode or test mode. Returns </t>
    </r>
    <r>
      <rPr>
        <i/>
        <sz val="10"/>
        <rFont val="Arial"/>
        <family val="2"/>
      </rPr>
      <t xml:space="preserve">false </t>
    </r>
    <r>
      <rPr>
        <sz val="10"/>
        <rFont val="Arial"/>
        <family val="2"/>
      </rPr>
      <t>otherwise.</t>
    </r>
  </si>
  <si>
    <t>This function can remove some or all credit off the machine's credit meter (provided the machine is in a System Lockup and egmOK() is true )</t>
  </si>
  <si>
    <r>
      <t xml:space="preserve">An EGM may optionally have several manufacturer specific prerequisite conditions that when conditions are not satisfied, can temporarily disble the EGM in the same manner as a PEF disable does. This function provides information on the status of any manufacturer specific prerequisite conditions for play the EGM may have. Related: </t>
    </r>
    <r>
      <rPr>
        <b/>
        <sz val="10"/>
        <rFont val="Arial"/>
        <family val="2"/>
      </rPr>
      <t xml:space="preserve">PLAY_OK_EX </t>
    </r>
    <r>
      <rPr>
        <sz val="10"/>
        <rFont val="Arial"/>
        <family val="2"/>
      </rPr>
      <t>state event.</t>
    </r>
  </si>
  <si>
    <t>PLAY_OK_EX</t>
  </si>
  <si>
    <t>QCOM 3 Sync state events</t>
  </si>
  <si>
    <t>2020-Oct-16</t>
  </si>
  <si>
    <t>Added new 'Sync SE's' worksheet</t>
  </si>
  <si>
    <t>Refer QCOM 3 section 14.4</t>
  </si>
  <si>
    <r>
      <t xml:space="preserve">EGM must change its PEF state accordingly. If PEF in this message is equal to false then log the state event </t>
    </r>
    <r>
      <rPr>
        <b/>
        <sz val="10"/>
        <rFont val="Arial"/>
        <family val="2"/>
      </rPr>
      <t>PLAY_DISABLED</t>
    </r>
    <r>
      <rPr>
        <sz val="10"/>
        <rFont val="Arial"/>
        <family val="2"/>
      </rPr>
      <t xml:space="preserve">, else log </t>
    </r>
    <r>
      <rPr>
        <b/>
        <sz val="10"/>
        <rFont val="Arial"/>
        <family val="2"/>
      </rPr>
      <t>PLAY_ENABLED</t>
    </r>
    <r>
      <rPr>
        <sz val="10"/>
        <rFont val="Arial"/>
        <family val="2"/>
      </rPr>
      <t>.
Related: PEF has a power up default.</t>
    </r>
  </si>
  <si>
    <t>Correction: playSetPEFoverall in SendToHost worksheet. Removed C1_NV from this entry as PEF has a power up default of true.</t>
  </si>
  <si>
    <t>2020-Oct-19</t>
  </si>
  <si>
    <t>String</t>
  </si>
  <si>
    <t>qcom.id_</t>
  </si>
  <si>
    <t>qcom.network_</t>
  </si>
  <si>
    <t>qcom.loc_</t>
  </si>
  <si>
    <t>qcom.ntp_</t>
  </si>
  <si>
    <t>qcom.time_</t>
  </si>
  <si>
    <t>qcom.timer_</t>
  </si>
  <si>
    <t>qcom.machine_</t>
  </si>
  <si>
    <t>qcom.peripheral_</t>
  </si>
  <si>
    <t>qcom.sec_</t>
  </si>
  <si>
    <t>qcom.dgst_</t>
  </si>
  <si>
    <t>qcom.enc_</t>
  </si>
  <si>
    <t>qcom.x509_</t>
  </si>
  <si>
    <t>qcom.cAudit_</t>
  </si>
  <si>
    <t>qcom.www_</t>
  </si>
  <si>
    <t>qcom.lua_</t>
  </si>
  <si>
    <t>qcom.pv_</t>
  </si>
  <si>
    <t>qcom.userMeter_</t>
  </si>
  <si>
    <t>qcom.egm_</t>
  </si>
  <si>
    <t>qcom.game_</t>
  </si>
  <si>
    <t>qcom.progr_</t>
  </si>
  <si>
    <t>qcom.events_</t>
  </si>
  <si>
    <t>qcom.ect_</t>
  </si>
  <si>
    <t>qcom.cancelCredit_</t>
  </si>
  <si>
    <t>qcom.sl_</t>
  </si>
  <si>
    <t>qcom.play_</t>
  </si>
  <si>
    <t>qcom.pael_</t>
  </si>
  <si>
    <t>qcom.pid_</t>
  </si>
  <si>
    <t>qcom.info_</t>
  </si>
  <si>
    <t>qcom.health_</t>
  </si>
  <si>
    <t>qcom.user_</t>
  </si>
  <si>
    <t>qcom.rc_</t>
  </si>
  <si>
    <t>qcom.bna_</t>
  </si>
  <si>
    <t>qcom.tp_</t>
  </si>
  <si>
    <t>qcom.ca_</t>
  </si>
  <si>
    <t>qcom.hopper_</t>
  </si>
  <si>
    <t>qcom.udp_</t>
  </si>
  <si>
    <t>qcom.uart_</t>
  </si>
  <si>
    <t>string._</t>
  </si>
  <si>
    <t>unhexstring</t>
  </si>
  <si>
    <t>tohexstring</t>
  </si>
  <si>
    <t>ishexstring</t>
  </si>
  <si>
    <t>xorhexstring</t>
  </si>
  <si>
    <t>bytereverse</t>
  </si>
  <si>
    <t>hexstring,hexstring</t>
  </si>
  <si>
    <t>_zTodo_</t>
  </si>
  <si>
    <t>Library.class_</t>
  </si>
  <si>
    <t>string:base64[, no_newline:bool]</t>
  </si>
  <si>
    <t>Convert a binary string to a printable hexstring</t>
  </si>
  <si>
    <t>Convert a printable hexstring to a binary string</t>
  </si>
  <si>
    <t>Byte reverse the given hexstring argument</t>
  </si>
  <si>
    <t>Convert the given string to a base64 string. Refer C-Lua worksheet for more information on the second argument.</t>
  </si>
  <si>
    <t>Convert the base64 string to a string. Refer C-Lua worksheet for more information on the second argument.</t>
  </si>
  <si>
    <t>TCP Client</t>
  </si>
  <si>
    <t>2020-Nov-04</t>
  </si>
  <si>
    <t>Lua-API worksheet. Documented functions added to the string library by the QLE LSD. Before this, there was only a mention of their existence in the QCOM 3 docx and you had to go read source code to find out more info.</t>
  </si>
  <si>
    <t>Excel has a built in 'Compare and Merge Workbooks" ribbon command that is not on the ribbon by default. You have to manually add it.</t>
  </si>
  <si>
    <t>Library</t>
  </si>
  <si>
    <t>qcom</t>
  </si>
  <si>
    <t>2020-Nov-10</t>
  </si>
  <si>
    <t>C2_REF_FD
It is accepted that machines are going to have different capabilities in this regard. This ‘shutdown’ command message may be interpreted as the lowest possible power consumption mode that the machine can put itself into across all resident hardware and software. It is expected at a minimum, that the all EGM software services and applications shutdown.</t>
  </si>
  <si>
    <t>SendToHost - 'machineQueueShutdown' - clarified 'required actions' on a shutdown.</t>
  </si>
  <si>
    <t>Also see: qcom.machineOperatingTime() &amp; qcom.machineQPC()</t>
  </si>
  <si>
    <t>ss</t>
  </si>
  <si>
    <t>global function</t>
  </si>
  <si>
    <t>Test if the string is a hexstring. NB this function does not consider an empty string to be a hexstring.</t>
  </si>
  <si>
    <t>string:base64, int: length</t>
  </si>
  <si>
    <t>string, int: length</t>
  </si>
  <si>
    <t>As per MACHINE_READY</t>
  </si>
  <si>
    <r>
      <rPr>
        <b/>
        <sz val="10"/>
        <rFont val="Arial"/>
        <family val="2"/>
      </rPr>
      <t>Use case</t>
    </r>
    <r>
      <rPr>
        <sz val="10"/>
        <rFont val="Arial"/>
        <family val="2"/>
      </rPr>
      <t xml:space="preserve">: A QCOM user with a script hooked to this state event must be able to direct the EGM into another state or disable without a player ever having had the chance to input anything.
</t>
    </r>
    <r>
      <rPr>
        <b/>
        <sz val="10"/>
        <rFont val="Arial"/>
        <family val="2"/>
      </rPr>
      <t>Use case:</t>
    </r>
    <r>
      <rPr>
        <sz val="10"/>
        <rFont val="Arial"/>
        <family val="2"/>
      </rPr>
      <t xml:space="preserve"> A QCOM user with a script hooked to this state event must be able to input a player action before the player has an opportunity to. (This will only come into effect once the QCOM rc API class is required to be fully implemented)</t>
    </r>
  </si>
  <si>
    <r>
      <rPr>
        <b/>
        <sz val="10"/>
        <rFont val="Arial"/>
        <family val="2"/>
      </rPr>
      <t xml:space="preserve">Use case: </t>
    </r>
    <r>
      <rPr>
        <sz val="10"/>
        <rFont val="Arial"/>
        <family val="2"/>
      </rPr>
      <t xml:space="preserve">A QCOM user with a script hooked to this state event must be able to perform any action as if the EGM is still in system lockup (e.g. credit out operation) even if the this is the last system lockup to be cleared.
</t>
    </r>
    <r>
      <rPr>
        <b/>
        <sz val="10"/>
        <rFont val="Arial"/>
        <family val="2"/>
      </rPr>
      <t>Use case</t>
    </r>
    <r>
      <rPr>
        <sz val="10"/>
        <rFont val="Arial"/>
        <family val="2"/>
      </rPr>
      <t xml:space="preserve">: A QCOM user with a script hooked to this state event must be able to direct the EGM into another system lockup with the EGM leaving system lockup in the case this was the last system lockup to be cleared.
</t>
    </r>
    <r>
      <rPr>
        <b/>
        <sz val="10"/>
        <rFont val="Arial"/>
        <family val="2"/>
      </rPr>
      <t>Test setup</t>
    </r>
    <r>
      <rPr>
        <sz val="10"/>
        <rFont val="Arial"/>
        <family val="2"/>
      </rPr>
      <t>: EGM has credit sufficient for another play; EGM is in a SL: one SL exists; the EGM is otherwise playable.
In a script hooked to this SE left, a QCOM user queues another SL by invoking qcom.slRequest(). Result: the EGM does not leave the SL state from the pov of QLE LSD; i.e. EGM does not log SYSTEM_LOCKUP_EXIT etc. EGM displays new system lockup for the user. Related: A player spamming play button must never be able to start a new play in the time this SE is thrown and until all hooked scripts have finished execution (as the EGM should have never entred idle mode for this to be actioned).</t>
    </r>
  </si>
  <si>
    <r>
      <rPr>
        <b/>
        <sz val="10"/>
        <rFont val="Arial"/>
        <family val="2"/>
      </rPr>
      <t>Use case:</t>
    </r>
    <r>
      <rPr>
        <sz val="10"/>
        <rFont val="Arial"/>
        <family val="2"/>
      </rPr>
      <t xml:space="preserve"> A QCOM user with a script hooked to this state event must be able to direct the EGM into another state via idle mode, or disable without a player ever having had the chance to input anything.
</t>
    </r>
    <r>
      <rPr>
        <b/>
        <sz val="10"/>
        <rFont val="Arial"/>
        <family val="2"/>
      </rPr>
      <t>Test setup</t>
    </r>
    <r>
      <rPr>
        <sz val="10"/>
        <rFont val="Arial"/>
        <family val="2"/>
      </rPr>
      <t>: EGM has credit sufficient for another play; EGM is in a playable state. 
In a script hooked to this SE a QCOM user may call e.g. qcom.rcCollectPress(), or qcom.slRequest(). Result: a player pressing play at the right time must never be able to commence a new play vs the EGM going the state directed by the QCOM user in their script.</t>
    </r>
  </si>
  <si>
    <t>Use / test cases</t>
  </si>
  <si>
    <t>fault - not affected by sync events</t>
  </si>
  <si>
    <t>door opens - not affected by sync events</t>
  </si>
  <si>
    <t>sync events don’t disable / effect money in operations</t>
  </si>
  <si>
    <t>sync events don’t affect or disable peripheral devices</t>
  </si>
  <si>
    <t>Auditmode entry (via key-switch). EGMs must treat like a player input wrt sync events</t>
  </si>
  <si>
    <t>Reset key in SL. EGMs must treat like a player input wrt sync events</t>
  </si>
  <si>
    <t>Entry to PID and RULE states would be ignored or blocked during a sync event, as these states are entered as a result of player input</t>
  </si>
  <si>
    <t>GAME_VAR_BETOPT</t>
  </si>
  <si>
    <t>2020-Nov-24</t>
  </si>
  <si>
    <t>The QLE LSD adds the functions in this section to the Lua standard string library. These functions are available to all QCOM users. No privilege required.</t>
  </si>
  <si>
    <t>This function allows users to load Lua string serialised table (data only) from within a jailed environment function call.  I.e. it provides indirect access to a jailed Lua dostring function. This function is generally not privileged in production machines because it is inefficient. Use string.pack / unpack or other deserialisation API instead.
Related: ss() string class function.</t>
  </si>
  <si>
    <t>In support of game/var bet option control: Added new state event: GAME_VAR_BETOPT</t>
  </si>
  <si>
    <t>gameBetBtnMaps</t>
  </si>
  <si>
    <t xml:space="preserve">This function returns a table of a game's total possible bet button mappings. This function does not indicate which mappings returned are the one's currently set. Related: qcom.gameGetp(); qcom.gameVarGetp(); qcom.gameVarSetBetOption().
At this time refer to this function's description in qcomapi.lua for more information. </t>
  </si>
  <si>
    <t>gameVarSetBetOption</t>
  </si>
  <si>
    <t>In support of game/var bet option control added new QCOM API functions: gameVarSetBetOption() + sth message &amp; gameBetBtnMaps()</t>
  </si>
  <si>
    <t>{gameid=&lt;gameid&gt;[, var=&lt;varid&gt;], opt=&lt;1…n&gt;}</t>
  </si>
  <si>
    <r>
      <t xml:space="preserve">{gameid =&lt;gameid&gt;[, var = &lt;varid&gt;], opt = &lt;integer&gt;[, fail = &lt;string&gt;]}
</t>
    </r>
    <r>
      <rPr>
        <i/>
        <sz val="8"/>
        <rFont val="Arial"/>
        <family val="2"/>
      </rPr>
      <t>FYI other state events use a 'reason' field to indicate a failure</t>
    </r>
  </si>
  <si>
    <r>
      <t>This state event must be logged by the machine in response to the qcom_gameVarSetBetOption(): gameVarSetBetOption message. If the machine is unable to change to the designated bet option, then the fail field must be present and indicate the reason for the failure. If the reason for a failure is concerning state, then set the fail field to "</t>
    </r>
    <r>
      <rPr>
        <b/>
        <sz val="10"/>
        <rFont val="Arial"/>
        <family val="2"/>
      </rPr>
      <t>wrong state</t>
    </r>
    <r>
      <rPr>
        <sz val="10"/>
        <rFont val="Arial"/>
        <family val="2"/>
      </rPr>
      <t>". The other fields must be a copy of the data from the sth message. This event must be generated no later than 500msecs after the call to QCOM API function above.</t>
    </r>
  </si>
  <si>
    <t>The EGM must attempt to change the designated game's [&amp; var] current betting option to the value of opt. Update betting buttons graphics if affected. On success then C1_NV. Log the state event shown right.</t>
  </si>
  <si>
    <t>idInterfaceVersion set to 30305</t>
  </si>
  <si>
    <t>2020-Nov-25</t>
  </si>
  <si>
    <t>zzz The number at right denotes the number of QCOM API functions that trigger a sendToHost (STH) message.</t>
  </si>
  <si>
    <t>Machine test OK</t>
  </si>
  <si>
    <t>Machine Test Ok</t>
  </si>
  <si>
    <t>tested</t>
  </si>
  <si>
    <t>EGM Test OK</t>
  </si>
  <si>
    <t>zzz</t>
  </si>
  <si>
    <t>TestOK:</t>
  </si>
  <si>
    <t>zzzTest</t>
  </si>
  <si>
    <t>Test progression summary</t>
  </si>
  <si>
    <t>QCOM 3 machine testing progression summary</t>
  </si>
  <si>
    <t>CLua</t>
  </si>
  <si>
    <t>STH messages</t>
  </si>
  <si>
    <t>2020-Nov-27</t>
  </si>
  <si>
    <t>Added new worksheet titled 'test' - a summary of qcom 3 machine testing progression</t>
  </si>
  <si>
    <t>Overall</t>
  </si>
  <si>
    <r>
      <rPr>
        <sz val="10"/>
        <rFont val="Arial"/>
        <family val="2"/>
      </rPr>
      <t xml:space="preserve">None.
</t>
    </r>
    <r>
      <rPr>
        <i/>
        <sz val="10"/>
        <rFont val="Arial"/>
        <family val="2"/>
      </rPr>
      <t>If the machine is unable to save the scripts to NV storage then it should treat this as failure of NV memory and act accordingly (e.g. RAM error) and force a Lua runtime error("hqcom.userSaveScripts") which forces the user script to gracefully terminate.</t>
    </r>
  </si>
  <si>
    <t>Clua sheet: hqcom.userSaveScripts(): Added extra action the machine must take upon a failure to save scripts - re 'runtime error()'</t>
  </si>
  <si>
    <t>Test OK '% complete</t>
  </si>
  <si>
    <t>Worksheet / Item</t>
  </si>
  <si>
    <t>MRI</t>
  </si>
  <si>
    <t>Pass</t>
  </si>
  <si>
    <t>completed</t>
  </si>
  <si>
    <t>Docx checkpoints</t>
  </si>
  <si>
    <t>What</t>
  </si>
  <si>
    <t>Machine TestOK</t>
  </si>
  <si>
    <t>Machine Test OK</t>
  </si>
  <si>
    <t>This function sets the given user's PV limit and any other parameters concerning the user's PV. The table is comprised of string keys and values. Currently the only defined key is "limit" for which the value is in unit of bytes. E.g. qcom.pvSetp(username, {limit = 10000}. Refer to the QCOM SDK for sanity checks and error message return values.</t>
  </si>
  <si>
    <t>userSetUAApublickey</t>
  </si>
  <si>
    <t>2020-Dec-03</t>
  </si>
  <si>
    <t xml:space="preserve">The table format/schema is as per a call to the Lua os.date("*t") OS library function return value (resolution is seconds). </t>
  </si>
  <si>
    <t>Machine Test OK - RAM clear</t>
  </si>
  <si>
    <t>Machine Test OK - Power Up</t>
  </si>
  <si>
    <t>Machine Test OK - User def</t>
  </si>
  <si>
    <t>Test OK:</t>
  </si>
  <si>
    <t>Test scripts should cover these checks</t>
  </si>
  <si>
    <t>Global Types</t>
  </si>
  <si>
    <t>LP game</t>
  </si>
  <si>
    <t>SAP game</t>
  </si>
  <si>
    <t>record all events from the log; crosscheck all against audit mode display</t>
  </si>
  <si>
    <t>TODO: playOKex's hyperlink takes me to docx TOC instead of actual. Why?</t>
  </si>
  <si>
    <t>{pdtime = &lt;integer:epochsecs&gt;}</t>
  </si>
  <si>
    <r>
      <t xml:space="preserve">Provided the arguments pass all sanity checks, this function causes the machine to instigate a background download of a QCOM user scripts archive file to the machine for the calling user* for the purpose of replacing the user's existing scripts. This function will return immediately; the machine kicking off a separate process in background to perform the operation. The function returns </t>
    </r>
    <r>
      <rPr>
        <i/>
        <sz val="10"/>
        <rFont val="Arial"/>
        <family val="2"/>
      </rPr>
      <t xml:space="preserve">true </t>
    </r>
    <r>
      <rPr>
        <sz val="10"/>
        <rFont val="Arial"/>
        <family val="2"/>
      </rPr>
      <t xml:space="preserve">if the download was successfully instigated. If a SHA256 hash is supplied the machine will verify this against the downloaded file. *The username field will be ignored unless the calling user is the QMA. It will allow the QMA to download scripts for a specific QCOM user. After the download [and hash verification] attempt, the state event </t>
    </r>
    <r>
      <rPr>
        <b/>
        <sz val="10"/>
        <rFont val="Arial"/>
        <family val="2"/>
      </rPr>
      <t>USER_LOADSCRIPTS</t>
    </r>
    <r>
      <rPr>
        <sz val="10"/>
        <rFont val="Arial"/>
        <family val="2"/>
      </rPr>
      <t xml:space="preserve"> will be thrown by the machine to indicate if the download was a success or fail. The QCOM user must be restarted for the new scripts to take effect.
Related: QCI </t>
    </r>
    <r>
      <rPr>
        <i/>
        <sz val="10"/>
        <rFont val="Arial"/>
        <family val="2"/>
      </rPr>
      <t xml:space="preserve">userloadscripts </t>
    </r>
    <r>
      <rPr>
        <sz val="10"/>
        <rFont val="Arial"/>
        <family val="2"/>
      </rPr>
      <t>(which also invokes this function).</t>
    </r>
  </si>
  <si>
    <t>2020-Dec-04</t>
  </si>
  <si>
    <r>
      <t xml:space="preserve">The machine must attempt a file archive download of user scripts, denoted by the url in a background process or thread. The machine must not care what file extension the url indicates if present. The machine must not use the filename in the URL as a filename in the machine. While it may log the URL for information purposes, the machine must apply its own file naming convention internally to downloaded user script packages e.g. a filename based on the user’s username and short script hash. 
If a SHA256 hash is supplied, the machine must verify the downloaded file against this. The username indicates which QCOM user the scripts are intended for. The download must be aborted the moment it exceeds the user's disk quota limit re the maxsize data field at left. (Ref qusersNVdata_schema.lua: diskused). 
If the download is subsequently successful (including verification against all supplied function arguments, if supplied), the machine must store the script in NV memory (flash memory is fine) for the user, replacing the user's existing script archive if present.  
The background process / thread once finished, the machine must return the result of the download and checks performed via the </t>
    </r>
    <r>
      <rPr>
        <b/>
        <sz val="10"/>
        <rFont val="Arial"/>
        <family val="2"/>
      </rPr>
      <t>USER_LOADSCRIPTS</t>
    </r>
    <r>
      <rPr>
        <sz val="10"/>
        <rFont val="Arial"/>
        <family val="2"/>
      </rPr>
      <t xml:space="preserve"> state event.
The new scripts archive must only come into effect upon the next restart of the user or machine. Related: CLua sheet : userLoadZIP() C Lua function.
The machine must ensure that a power down / restart at any time before the </t>
    </r>
    <r>
      <rPr>
        <b/>
        <sz val="10"/>
        <rFont val="Arial"/>
        <family val="2"/>
      </rPr>
      <t>USER_LOADSCRIPTS</t>
    </r>
    <r>
      <rPr>
        <sz val="10"/>
        <rFont val="Arial"/>
        <family val="2"/>
      </rPr>
      <t xml:space="preserve"> state event is logged, that this leaves any former existing script archive for the user intact, and that a restart at the instant or after the state event is logged, leaves the new script archive ready for use.
</t>
    </r>
    <r>
      <rPr>
        <b/>
        <sz val="10"/>
        <rFont val="Arial"/>
        <family val="2"/>
      </rPr>
      <t>Refer to section 5.3.1 'Script file archives' for information and requirements on how to process these script file archives.</t>
    </r>
  </si>
  <si>
    <t>Review and clarification of userloadscripts through xlsx and docx. A number of edits have been made but that should not affect existing implementations. However it has been made clear now that URL file extensions for script archives should be ignored by the machine; the file format of a script archive for a user is governed by whether or not the user has an SAA or not. Refer to the new section 5.3.1 (formerly a part of the QCI userloadscripts section).
Also made it clear re userloadscripts STH message that this is where a user's disk quota is applied.</t>
  </si>
  <si>
    <r>
      <t xml:space="preserve">This function must verify the SMIME v3.1 signed scripts in the first argument against the x509 certificate provided in the </t>
    </r>
    <r>
      <rPr>
        <i/>
        <sz val="10"/>
        <rFont val="Arial"/>
        <family val="2"/>
      </rPr>
      <t>SAAcert</t>
    </r>
    <r>
      <rPr>
        <sz val="10"/>
        <rFont val="Arial"/>
        <family val="2"/>
      </rPr>
      <t xml:space="preserve"> argument.
Used in relation to:
        QCI command: qmaexecscript
        qcom.userSetScripts()
        qcom.userLoadScripts()
 Return Value:
        If successfully verified returns what was the signed content (scripts) as a string.
        nil, errmsg on fail
The function must be able to gracefully reject all possible malformed SMIME signed files. This will be evaluated primarily based on the version and repute of the SMIME file library the machine utilises.</t>
    </r>
  </si>
  <si>
    <r>
      <t xml:space="preserve">As per userLoadScripts except the scripts package is provided via the </t>
    </r>
    <r>
      <rPr>
        <i/>
        <sz val="10"/>
        <rFont val="Arial"/>
        <family val="2"/>
      </rPr>
      <t>scripts</t>
    </r>
    <r>
      <rPr>
        <sz val="10"/>
        <rFont val="Arial"/>
        <family val="2"/>
      </rPr>
      <t xml:space="preserve"> string argument and the operation fully completes up to the point of throwing the </t>
    </r>
    <r>
      <rPr>
        <b/>
        <sz val="10"/>
        <rFont val="Arial"/>
        <family val="2"/>
      </rPr>
      <t xml:space="preserve">USER_LOADSCRIPTS </t>
    </r>
    <r>
      <rPr>
        <sz val="10"/>
        <rFont val="Arial"/>
        <family val="2"/>
      </rPr>
      <t>state event before returning. Calling the function again before the corresponding state event has been processed will result in an "in progress" error.
This function allows the QMA to install autonomous QCOM users by embedding whole autonomous QCOM user script packages ([SMIME signed] ZIP files) inside a QMA source script. Whether or not the script string is SMIME signed depends if the user has an SAA or not. Refer to the QCOM 3 SDK for an example.</t>
    </r>
  </si>
  <si>
    <t>This function is called by the QLE Lua software driver upon the start-up/restart of each QCOM user. The host machine must unzip the given user's NV stored scripts into memory (*.lua files only; ignore files with other file extensions) and return each file's content in a lua table where the table key is the Lua module filename (type string) and the corresponding table value is the file content (type string).
The function must abort if the memlimit arg value is exceeded and not allow memory use to ever exceed this limit. Each .lua file's zip CRC must be checked; abort on any error.
The function must be able to gracefully reject all possible malformed ZIP files including ZIP file bombs wrt the user's memlimit supplied.</t>
  </si>
  <si>
    <t>C1_NV
Enable game/s denoted by the gameid field.</t>
  </si>
  <si>
    <t>C1_NV
Disable game/s denoted by the gameid field.
Refer to the QCOM 3 docx : section entitled "qcom_gameGEF" for display requirements relating to disabled games.</t>
  </si>
  <si>
    <t>GEF control.  Disable the game with gameid. Refer global types sheet for GEF defaults.
Refer to the QCOM 3 docx : section entitled "qcom_gameGEF" for display requirements relating to disabled games.</t>
  </si>
  <si>
    <r>
      <t xml:space="preserve">Called when new QCOM users are created.
The machine must allocate a C struct to hold a QCOM users memory usage. The recommended struct schema to use may be found in the QCOM 3 SDK : qlua.h : qlua_qusermem_t. The function used to allocate the memory must be Lua C API function: </t>
    </r>
    <r>
      <rPr>
        <b/>
        <sz val="10"/>
        <rFont val="Arial"/>
        <family val="2"/>
      </rPr>
      <t xml:space="preserve">lua_newuserdata() </t>
    </r>
    <r>
      <rPr>
        <sz val="10"/>
        <rFont val="Arial"/>
        <family val="2"/>
      </rPr>
      <t>as the QLE Lua software driver will manage when it is freed. The return value must be Lua userdata.
NB The machine must not store a pointer to this data as it is not in control of when it will be freed; this is controlled the QLE's Lua state. This userdata is created before the machine receives the "userCreated" QLE message, as well as persisting for an arbitrary time after a QCOM user is deleted.</t>
    </r>
  </si>
  <si>
    <t>1:1</t>
  </si>
  <si>
    <t>2020-Dec-16</t>
  </si>
  <si>
    <t>Added 1:1 cooldown for qcom.userShutdown (see func descr for details). QLE LSD implemented.</t>
  </si>
  <si>
    <t>Created new QCOM API function qcom.userIsShutdown()</t>
  </si>
  <si>
    <t>This function installs a callback function which must be invoked by the machine whenever it needs to display its master meters.  When a call-back function is setup via this function, the machine upon needing to display it master meters, instead of displaying its factory default list of master meters, must display the table of meters provided by the return value from the call to the call-back function</t>
  </si>
  <si>
    <t xml:space="preserve">Sets the value of global machineID in the machine. The machineID global value is a write-once only item (refer s4.7). The QLE Lua software driver will only allow alpha-numeric ASCII characters and will truncate the string to 32 characters max. Refer to the QCOM SDK for argument sanity checks and error return values. Related: QCOM v1.6.x's machine 6 digit serial number. </t>
  </si>
  <si>
    <t>need to record types tested (aka product name)</t>
  </si>
  <si>
    <r>
      <t xml:space="preserve">Returns a </t>
    </r>
    <r>
      <rPr>
        <i/>
        <sz val="10"/>
        <rFont val="Arial"/>
        <family val="2"/>
      </rPr>
      <t xml:space="preserve">boolean table </t>
    </r>
    <r>
      <rPr>
        <sz val="10"/>
        <rFont val="Arial"/>
        <family val="2"/>
      </rPr>
      <t xml:space="preserve">of resident games in the machine; where the table keys are a string denoting </t>
    </r>
    <r>
      <rPr>
        <i/>
        <sz val="10"/>
        <rFont val="Arial"/>
        <family val="2"/>
      </rPr>
      <t>gameid</t>
    </r>
    <r>
      <rPr>
        <sz val="10"/>
        <rFont val="Arial"/>
        <family val="2"/>
      </rPr>
      <t>. This table will not change unless another "GAME_ADDED" state event occurs.</t>
    </r>
  </si>
  <si>
    <r>
      <t xml:space="preserve">This function kicks off a hash calculation of all content categorised as common content in the machine. If a seed is present then the hash calculation will be HMAC based. Once started, the audit cannot be aborted except by a machine restart (e.g. power fail). Calling the function again while a common content audit is currently in progress must restart the common content audit using the latest parameters. This function must return immediately in all cases.
When the machine finishes the content hashing it must return the results via the </t>
    </r>
    <r>
      <rPr>
        <b/>
        <sz val="10"/>
        <rFont val="Arial"/>
        <family val="2"/>
      </rPr>
      <t>CAUDIT_FIN_COMMON</t>
    </r>
    <r>
      <rPr>
        <sz val="10"/>
        <rFont val="Arial"/>
        <family val="2"/>
      </rPr>
      <t xml:space="preserve"> state event.</t>
    </r>
  </si>
  <si>
    <r>
      <t xml:space="preserve">This function kicks off a hash calculation of all game content for the given game and content category. If a seed is present then the hash calculation will be HMAC based. Once started, a game content audit cannot be aborted except by a machine reset (e.g. power fail). Calling the function again while a game content audit is currently in progress must restart the game content audit using the latest parameters. This function must return immediately in all cases.
When the machine finishes the content hashing it must return the results via the </t>
    </r>
    <r>
      <rPr>
        <b/>
        <sz val="10"/>
        <rFont val="Arial"/>
        <family val="2"/>
      </rPr>
      <t>CAUDIT_FIN_GAME</t>
    </r>
    <r>
      <rPr>
        <sz val="10"/>
        <rFont val="Arial"/>
        <family val="2"/>
      </rPr>
      <t xml:space="preserve"> state event.</t>
    </r>
  </si>
  <si>
    <t>This API function returns the machine's UID.</t>
  </si>
  <si>
    <r>
      <t xml:space="preserve">Installs, replaces, or removes an SAA x509 certificate for the given user.
Returns true on success and false on fail. The second string argument is a x509 certificate in PEM format. If the 2nd argument is </t>
    </r>
    <r>
      <rPr>
        <i/>
        <sz val="10"/>
        <rFont val="Arial"/>
        <family val="2"/>
      </rPr>
      <t xml:space="preserve">nil, </t>
    </r>
    <r>
      <rPr>
        <sz val="10"/>
        <rFont val="Arial"/>
        <family val="2"/>
      </rPr>
      <t>this removes the current certificate (i.e. allows unsigned scripts for the user again).</t>
    </r>
    <r>
      <rPr>
        <i/>
        <sz val="10"/>
        <rFont val="Arial"/>
        <family val="2"/>
      </rPr>
      <t xml:space="preserve">
Warning: Typically this function is called once by the QMA at user creation. However, after a user has scripts loaded in the machine, changing the SAA state may prevent the machine from reloading the user's script on next restart. Accordingly a user should always reload their scripts after any change to the SAA has occurred.</t>
    </r>
    <r>
      <rPr>
        <sz val="10"/>
        <rFont val="Arial"/>
        <family val="2"/>
      </rPr>
      <t xml:space="preserve">
Related: Script Approval Authority (SAA) (s6.3); QCI command: userloadscripts (s24.2.4) and QCOM API function: userLoadScripts().</t>
    </r>
  </si>
  <si>
    <r>
      <t xml:space="preserve">Returns the current venueID. The function returns </t>
    </r>
    <r>
      <rPr>
        <i/>
        <sz val="10"/>
        <rFont val="Arial"/>
        <family val="2"/>
      </rPr>
      <t xml:space="preserve">nil </t>
    </r>
    <r>
      <rPr>
        <sz val="10"/>
        <rFont val="Arial"/>
        <family val="2"/>
      </rPr>
      <t>if the value has not been setup.</t>
    </r>
  </si>
  <si>
    <t>An arbitrary venue ID number typically set by a host system. Denotes which venue the machine is located.</t>
  </si>
  <si>
    <t>integer (0…)</t>
  </si>
  <si>
    <t>2021-Feb-05</t>
  </si>
  <si>
    <t>locSetVenueID() - clarified description to match qcomapi.lua programmed behaviour</t>
  </si>
  <si>
    <t>This function is similar to qcom_ectAddCredit in that it can add credit to the machine's credit meter. Refer to this function's full description for detailed information.</t>
  </si>
  <si>
    <t>TICKET_IN
EVENT: TICKET_IN_ECT</t>
  </si>
  <si>
    <r>
      <t xml:space="preserve">C2_REF_FD
The QLE LSD populates the </t>
    </r>
    <r>
      <rPr>
        <i/>
        <sz val="10"/>
        <rFont val="Arial"/>
        <family val="2"/>
      </rPr>
      <t>username</t>
    </r>
    <r>
      <rPr>
        <sz val="10"/>
        <rFont val="Arial"/>
        <family val="2"/>
      </rPr>
      <t xml:space="preserve"> field with the associated function's calling user's username and the </t>
    </r>
    <r>
      <rPr>
        <i/>
        <sz val="10"/>
        <rFont val="Arial"/>
        <family val="2"/>
      </rPr>
      <t xml:space="preserve">authno </t>
    </r>
    <r>
      <rPr>
        <sz val="10"/>
        <rFont val="Arial"/>
        <family val="2"/>
      </rPr>
      <t xml:space="preserve">field is populated from the last date received in the last </t>
    </r>
    <r>
      <rPr>
        <b/>
        <sz val="10"/>
        <rFont val="Arial"/>
        <family val="2"/>
      </rPr>
      <t>TICKET_IN_ESCROW</t>
    </r>
    <r>
      <rPr>
        <sz val="10"/>
        <rFont val="Arial"/>
        <family val="2"/>
      </rPr>
      <t xml:space="preserve"> state event. The </t>
    </r>
    <r>
      <rPr>
        <i/>
        <sz val="10"/>
        <rFont val="Arial"/>
        <family val="2"/>
      </rPr>
      <t>amt</t>
    </r>
    <r>
      <rPr>
        <sz val="10"/>
        <rFont val="Arial"/>
        <family val="2"/>
      </rPr>
      <t xml:space="preserve"> field is from the function's argument as supplied by the calling QCOM user.</t>
    </r>
  </si>
  <si>
    <t>2021-Feb-24</t>
  </si>
  <si>
    <t>{username=&lt;username&gt;,…all key/value pairs from the corresponding slRequest sendToHost message for the user}</t>
  </si>
  <si>
    <r>
      <t xml:space="preserve">The command may clear any currently active/displayed SL for the calling QCOM user, or cancel any pending system Lockup for the calling QCOM user.
If successful, the EGM will log the </t>
    </r>
    <r>
      <rPr>
        <b/>
        <sz val="10"/>
        <rFont val="Arial"/>
        <family val="2"/>
      </rPr>
      <t xml:space="preserve">SYSTEM_LOCKUP_CLEARED </t>
    </r>
    <r>
      <rPr>
        <sz val="10"/>
        <rFont val="Arial"/>
        <family val="2"/>
      </rPr>
      <t>state event if the EGM was in the system lock state at the time. If unsuccessful then this state event will not be logged and the user should try again later.
Refer to this function's full description for more information.</t>
    </r>
  </si>
  <si>
    <r>
      <t xml:space="preserve">Refer QCOM v1 s7.10.3.12 for additional door related requirements. Also refer QCOM 3 s13.9 if this is a closed event
Related: The respective </t>
    </r>
    <r>
      <rPr>
        <b/>
        <sz val="10"/>
        <rFont val="Arial"/>
        <family val="2"/>
      </rPr>
      <t>DOOR_CLOSED</t>
    </r>
    <r>
      <rPr>
        <sz val="10"/>
        <rFont val="Arial"/>
        <family val="2"/>
      </rPr>
      <t xml:space="preserve"> / </t>
    </r>
    <r>
      <rPr>
        <b/>
        <sz val="10"/>
        <rFont val="Arial"/>
        <family val="2"/>
      </rPr>
      <t xml:space="preserve">DOOR_OPENED </t>
    </r>
    <r>
      <rPr>
        <sz val="10"/>
        <rFont val="Arial"/>
        <family val="2"/>
      </rPr>
      <t xml:space="preserve">state event. </t>
    </r>
  </si>
  <si>
    <t>2021-Mar-09</t>
  </si>
  <si>
    <t>2021-Mar-01</t>
  </si>
  <si>
    <t>SYSTEM_LOCKUP* state events containing data. Clarified wording re state event data to prevent misinterpretation..</t>
  </si>
  <si>
    <t>qcom_slRequest() new precondition for success added. If slReset() then slRequest() will fail until next corresponding SYSTEM_LOCKUP_CLEARED. Refer docx for change.</t>
  </si>
  <si>
    <t>slReset() description &amp; docx clarified re: The QLE LSD changed so that slReset() returns an error if not in the system lockup state. I.e. QCOM users can no longer cancel a pending system lockup call.</t>
  </si>
  <si>
    <r>
      <t xml:space="preserve">This function must return the result of a call to the machine's high resolution timer. The timer must have a resolution of microseconds or better. Windows based machine devs should refer to the QueryPerformanceTimer Windows API function; Linux machine devs should refer to the clock_gettime() functions.
Related: user env. global variable : </t>
    </r>
    <r>
      <rPr>
        <b/>
        <sz val="10"/>
        <rFont val="Arial"/>
        <family val="2"/>
      </rPr>
      <t>hptimerfreq</t>
    </r>
    <r>
      <rPr>
        <sz val="10"/>
        <rFont val="Arial"/>
        <family val="2"/>
      </rPr>
      <t xml:space="preserve"> : denotes the timer frequency. Machines must set a global value in the QLE that denotes the frequency of the timer used.
This function represents a potential small source of entropy for QCOM users. NB here that callbacks are private to each QCOM user, where as for state events there will be some correlation in the times between users hooked to the same state event. 
This function is only intended for test and development use and should generally not be privileged out in production machines. The concern is that a QCOM user might base a loop on it to create an ad-hoc timer or delay.</t>
    </r>
  </si>
  <si>
    <t>2021-Mar-10</t>
  </si>
  <si>
    <t>SDK support added for qcom_rcPlay(). Implementation is optional.</t>
  </si>
  <si>
    <t>C2_REF_FD
May also be used to commence a feature if desired.</t>
  </si>
  <si>
    <t>rcTakeWin</t>
  </si>
  <si>
    <t>state change</t>
  </si>
  <si>
    <t>SDK support added for qcom_rcTakeWin(). Implementation is optional.</t>
  </si>
  <si>
    <t>Equivalent to a user pressing the "play" button on the EGM. In repsonse the EGM may commence a game at the current line/bet setting if able to do so (e.g. game is enabled etc). This function will return an error if the EGM is not ok. This function is intended for testing purposes.</t>
  </si>
  <si>
    <t>Equivalent to a user pressing the "take win" button on the EGM. In repsonse the EGM may act as if the take win button was pressed provided this action is currently applicable to the EGM at the time. This function will return an error if the EGM is not ok. This function is intended for testing purposes.</t>
  </si>
  <si>
    <t>This function takes a number either as a native number or embedded in a string, and outputs it as a string number comma separated groups of 3 digits. 
E.g. "anything-$9123456.78_anything" =&gt; "anything-$9,123,456.78_anything".
Refer QCOM SDK module: qutils.lua : comma_value().</t>
  </si>
  <si>
    <t>This function can delete the invoking user from the machine.
This function will not delete a quarantined user (as the function is impossible to execute in this scenario). This API function is intended for QMA use only (i.e. autonomous users created by the QMA).</t>
  </si>
  <si>
    <t>SYSTEM_LOCKUP_ENTRY
SYSTEM_LOCKUP
pending SL's are indicated by qcom.slStatus()</t>
  </si>
  <si>
    <r>
      <t xml:space="preserve">{username=&lt;username&gt;, title=&lt;string:4...16&gt;, subtitle=&lt;string:32&gt;, message=&lt;string:160&gt;, yesbtn, nobtn, cancelbtn, okbtn, retrybtn, ignorebtn, abortbtn, resetkeydisable, timeout, attendantrequired, alertsound, fanfaresound, cashoutsound =&lt;boolean&gt;}
</t>
    </r>
    <r>
      <rPr>
        <i/>
        <sz val="10"/>
        <rFont val="Arial"/>
        <family val="2"/>
      </rPr>
      <t xml:space="preserve"> NB all but username and title are optional fields.</t>
    </r>
  </si>
  <si>
    <t>2021-Mar-11</t>
  </si>
  <si>
    <t>Fixed type re sendtoHost worksheet for slRequest field: attendantrequired (was 'dent' now 'dant'). Fixed in SDK as well. Docx was always correct.</t>
  </si>
  <si>
    <t>Matrix</t>
  </si>
  <si>
    <t>Perform towards the end of the evaluation</t>
  </si>
  <si>
    <t>Multigame</t>
  </si>
  <si>
    <t>luaPanic</t>
  </si>
  <si>
    <t>2021-Mar-22</t>
  </si>
  <si>
    <t>Strictly for machine testing purposes only. Allows easy testing of the machine's required response to a QLE panic. Refer STH message for required actions.</t>
  </si>
  <si>
    <t>Machines must not implement at this time</t>
  </si>
  <si>
    <t xml:space="preserve">    While physical credit-in is disabled the machine must remove all enticements to insert credit; such as text messages and lights.</t>
  </si>
  <si>
    <t>2021-Mar-26</t>
  </si>
  <si>
    <t>idInterfaceVersion set to 30306</t>
  </si>
  <si>
    <t>Added new QCOM API function qcom_luaPanic() Used for testing only</t>
  </si>
  <si>
    <r>
      <t xml:space="preserve">C2_REF_FD
Has a power up default.
While physical credit-in is disabled the machine must remove all enticements to insert credit in relation to those devices such as text messages or lights. Related: if ECT-to-CM is still enabled then its ok for the EGM to still say 'insert credit'? Ans: yes. Suggestion for possible future requirement: When it is possible to insert credit from any source then a itemised </t>
    </r>
    <r>
      <rPr>
        <i/>
        <sz val="10"/>
        <rFont val="Arial"/>
        <family val="2"/>
      </rPr>
      <t xml:space="preserve">insert credit </t>
    </r>
    <r>
      <rPr>
        <sz val="10"/>
        <rFont val="Arial"/>
        <family val="2"/>
      </rPr>
      <t xml:space="preserve">message be used, such as </t>
    </r>
    <r>
      <rPr>
        <b/>
        <sz val="10"/>
        <rFont val="Arial"/>
        <family val="2"/>
      </rPr>
      <t xml:space="preserve">"insert credit: [notes][,][coins][,][ECT]" </t>
    </r>
    <r>
      <rPr>
        <sz val="10"/>
        <rFont val="Arial"/>
        <family val="2"/>
      </rPr>
      <t>where [] is only included if device is present &amp; enabled.</t>
    </r>
  </si>
  <si>
    <t>egmCreditInputDisable STH message. Clarified and proposed new UI related 'insert credit' display method.</t>
  </si>
  <si>
    <t>Every change to QCOM should be shown above from now on, but if you want to compare spreadsheets then…</t>
  </si>
  <si>
    <t>userIsShutdown</t>
  </si>
  <si>
    <t>booldean | nil, errmsg</t>
  </si>
  <si>
    <t>USER_SHUTDOWN
(if not already) USER_RESTART
(if the user has scripts)</t>
  </si>
  <si>
    <t>This function restarts the calling or denoted QCOM user. Only the QMA may supply a username argument allowing it to restart a specific QCOM user. The function returns control to the calling script and allows that script to finish before the restart of the user occurs. NOTE QCOM user memory use is temporaily doubled when restarting an already running QCOM user.</t>
  </si>
  <si>
    <r>
      <t xml:space="preserve">Shutdown the given or calling QCOM user but does not delete their environment. A user shutdown removes all the user's state event hooks, closes all communication objects and frees all timers. Only the QMA may supply a username argument allowing it to shutdown a specific QCOM user. NB A shutdown is also performed as part of the qcom.userRestart function. Related: </t>
    </r>
    <r>
      <rPr>
        <b/>
        <sz val="10"/>
        <rFont val="Arial"/>
        <family val="2"/>
      </rPr>
      <t>USER_SHUTDOWN</t>
    </r>
    <r>
      <rPr>
        <sz val="10"/>
        <rFont val="Arial"/>
        <family val="2"/>
      </rPr>
      <t xml:space="preserve"> state event and QCI </t>
    </r>
    <r>
      <rPr>
        <i/>
        <sz val="10"/>
        <rFont val="Arial"/>
        <family val="2"/>
      </rPr>
      <t xml:space="preserve">shutdownuser </t>
    </r>
    <r>
      <rPr>
        <sz val="10"/>
        <rFont val="Arial"/>
        <family val="2"/>
      </rPr>
      <t>command. A cooldown of 1:1 means a shutdown will only work once per restart so that asociated SE cannot be spammed.</t>
    </r>
  </si>
  <si>
    <t>2021-Apr-09</t>
  </si>
  <si>
    <t>Documented new QCOM API function userIsShutdown() from previous release</t>
  </si>
  <si>
    <t>The return value indicates if the given user has been shutdown via the userShutdown() QCOM API function.</t>
  </si>
  <si>
    <t>2021-Apr-12</t>
  </si>
  <si>
    <t>machinePowerSaveEnter(): Added a mention that power save must still occur during PEF disable as per docx requirement.</t>
  </si>
  <si>
    <t>QLE LSD supplimented string library functions available to all QCOM users</t>
  </si>
  <si>
    <r>
      <t>The machine must load all QCOM user data stored in NV memory in the machine and return it as a Lua table with a specific schema. The table must be indexed via QCOM user username. The table may be an empty table if the machine has no regular QCOM users. Special users like 'reserved' &amp; 'qma' must not have their data saved/restored. For examples of the correct table schema to use; after running QSIM 3, examine the QSIM 3 save file :</t>
    </r>
    <r>
      <rPr>
        <b/>
        <sz val="10"/>
        <rFont val="Arial"/>
        <family val="2"/>
      </rPr>
      <t xml:space="preserve"> quser_save.lua</t>
    </r>
    <r>
      <rPr>
        <sz val="10"/>
        <rFont val="Arial"/>
        <family val="2"/>
      </rPr>
      <t xml:space="preserve">. Also refer to the SDK file: </t>
    </r>
    <r>
      <rPr>
        <b/>
        <sz val="10"/>
        <rFont val="Arial"/>
        <family val="2"/>
      </rPr>
      <t>lua/qusersNVdata_schema.lua</t>
    </r>
    <r>
      <rPr>
        <sz val="10"/>
        <rFont val="Arial"/>
        <family val="2"/>
      </rPr>
      <t>. This file also contains new QCOM user default values the machine must set.</t>
    </r>
  </si>
  <si>
    <r>
      <t>{username=&lt;username&gt;, pvname=&lt;string:16&gt;, size=&lt;integer&gt;, ss=&lt;string:</t>
    </r>
    <r>
      <rPr>
        <b/>
        <sz val="10"/>
        <rFont val="Arial"/>
        <family val="2"/>
      </rPr>
      <t>BINARY</t>
    </r>
    <r>
      <rPr>
        <sz val="10"/>
        <rFont val="Arial"/>
        <family val="2"/>
      </rPr>
      <t>:maxlength:overall PV mem limit&gt;}</t>
    </r>
  </si>
  <si>
    <t>Refer qcom_egmGambleSetp(). When a double-up/gamble is applicable for a play, this value denotes the  maximum allowable number of consecutive double-ups/gambles (or the equivalent) attempts per play. QLE LSD allowable range 0..5. As per QCOM v1: If the EGM receives a value here greater than it supports in software (i.e. if the software didn't support up to 5 for some reason), then it must use its maximum possible value (while still reporting back what was actually set by the egmGambleSetp SendToHost message via the QLE hms seeding table). A value of zero disables double-up/gamble in the EGM. Related: DUMAX from QCOM v1.x</t>
  </si>
  <si>
    <r>
      <t xml:space="preserve">Related:
  - QCOM 3 section 13
</t>
    </r>
    <r>
      <rPr>
        <b/>
        <sz val="10"/>
        <rFont val="Arial"/>
        <family val="2"/>
      </rPr>
      <t xml:space="preserve">  - EVENT</t>
    </r>
    <r>
      <rPr>
        <sz val="10"/>
        <rFont val="Arial"/>
        <family val="2"/>
      </rPr>
      <t xml:space="preserve"> state event</t>
    </r>
  </si>
  <si>
    <r>
      <t xml:space="preserve">Event data 
</t>
    </r>
    <r>
      <rPr>
        <i/>
        <sz val="8"/>
        <rFont val="Arial"/>
        <family val="2"/>
      </rPr>
      <t>Excludes std event data {key=&lt;valueType&gt;, …}
Related: global types worksheet</t>
    </r>
  </si>
  <si>
    <t>zzz suitability checks</t>
  </si>
  <si>
    <t>0.1.2</t>
  </si>
  <si>
    <t>json encoding decoding</t>
  </si>
  <si>
    <t>Pure Lua. "Lightweight JOSN library for Lua". Serialisation is compact only. Boasts it outperforms other pure lua serialisers</t>
  </si>
  <si>
    <t>dependencies / what it "requires"
global polution
use of QCOM restricted libraries / functions
pure Lua?</t>
  </si>
  <si>
    <t>2021-Apr-23</t>
  </si>
  <si>
    <t>qcom.networkIP() : fixed incorrect type for RV to match QCOM SDK.</t>
  </si>
  <si>
    <r>
      <t xml:space="preserve">Returns the EGM's IP addresses and subnet mask of the interface applicable to QCOM 3 in the machine. RV table schema example: {addr:string, mask:string, addr6:string}. Refer hms_schema.lua for the latest schema.
</t>
    </r>
    <r>
      <rPr>
        <b/>
        <sz val="10"/>
        <rFont val="Arial"/>
        <family val="2"/>
      </rPr>
      <t>Known issues: Not real-time. This function's rv is set only at machine boot up; so RV will not reflect IP address changes e.g. re DHCP until next machine restart. If no network at EGM boot and DHCP is in use, then RV will be useless.</t>
    </r>
  </si>
  <si>
    <r>
      <t xml:space="preserve">{[prizelimit=&lt;integer&gt;][,] [maxattempt=&lt;integer&gt;]}
</t>
    </r>
    <r>
      <rPr>
        <i/>
        <sz val="10"/>
        <rFont val="Arial"/>
        <family val="2"/>
      </rPr>
      <t>nb; only fields to be changed are actually sent; the EGM must also sanity check values received.</t>
    </r>
  </si>
  <si>
    <t>A successful call to the QCOM 3 API functions: pvCommit(), or pvCommit_string().</t>
  </si>
  <si>
    <t>2021-Apr-28</t>
  </si>
  <si>
    <t>Did a review of docx PV section 10.10. Section needed clarification since support was added for PV as string data.</t>
  </si>
  <si>
    <r>
      <t xml:space="preserve">{username=&lt;username&gt; [, &lt;srcprt:integer&gt;=true, …max:8]}
</t>
    </r>
    <r>
      <rPr>
        <b/>
        <sz val="8"/>
        <rFont val="Arial"/>
        <family val="2"/>
      </rPr>
      <t>example:</t>
    </r>
    <r>
      <rPr>
        <sz val="8"/>
        <rFont val="Arial"/>
        <family val="2"/>
      </rPr>
      <t xml:space="preserve">
{username = "fred", 32767=true, 32766 = true}</t>
    </r>
  </si>
  <si>
    <t>Sync SE's</t>
  </si>
  <si>
    <t>binary string : success | nil,errmsg:string</t>
  </si>
  <si>
    <t>digest:binary string, md_len:integer: string / digest length (bytes) | nil,errmsg:string</t>
  </si>
  <si>
    <t>hash result:binary string, string / digest length (bytes) number | nil, errmsg</t>
  </si>
  <si>
    <t>ciphertext: binary string | nil, errmsg</t>
  </si>
  <si>
    <t>plaintext: binary string | nil, errmsg</t>
  </si>
  <si>
    <t>SAP only. Refer progrPosAdj</t>
  </si>
  <si>
    <t>SAP only. Refer progrNegAdj</t>
  </si>
  <si>
    <t>2021-Jun-10</t>
  </si>
  <si>
    <t>Events sheet. PROGR_LVL_NEG_ADJ / PROGR_LVL_POS_ADJ events. Clarified they are for SAP adjustments. Fixed event category: was 'lp' now 'cash'</t>
  </si>
  <si>
    <t>PROGR_CFG / EVENT : PROGR_LVL_NEG_ADJ</t>
  </si>
  <si>
    <t>PROGR_CFG / EVENT : PROGR_LVL_POS_ADJ</t>
  </si>
  <si>
    <t>2021-Jun-11</t>
  </si>
  <si>
    <r>
      <t xml:space="preserve">table of table/s: sub-table schema:  
{ pluid:string
[, pgid][, pinc]
[, sup][, ceiling]...etc
}
</t>
    </r>
    <r>
      <rPr>
        <sz val="8"/>
        <rFont val="Arial"/>
        <family val="2"/>
      </rPr>
      <t>Example:
progrSetp( {pluid = “maxi”, sup = 1234; ceiling = 5000, pinc = 0.1},  {pluid = “mini”, sup = 12; ceiling = 50, pinc = 0.2} )</t>
    </r>
  </si>
  <si>
    <t>QCOM 3 UAA Command Interpreter Summary</t>
  </si>
  <si>
    <t>UAA / QCI summary</t>
  </si>
  <si>
    <t>Refer QCOM API func. descr. for qcom.progrSetp(). Reveiwed descr wording and made minor wording improvements. Added example call.</t>
  </si>
  <si>
    <t>superceded</t>
  </si>
  <si>
    <r>
      <t xml:space="preserve">Related: </t>
    </r>
    <r>
      <rPr>
        <b/>
        <sz val="10"/>
        <color theme="0" tint="-0.499984740745262"/>
        <rFont val="Arial"/>
        <family val="2"/>
      </rPr>
      <t xml:space="preserve">BANKNOTE_REJECTED </t>
    </r>
    <r>
      <rPr>
        <sz val="10"/>
        <color theme="0" tint="-0.499984740745262"/>
        <rFont val="Arial"/>
        <family val="2"/>
      </rPr>
      <t>state event. This event is now logged by systems aka QCOM users.</t>
    </r>
  </si>
  <si>
    <t>Status in QCOM 3</t>
  </si>
  <si>
    <t>Where no argument is given the function must returns a table of boolean values where each table key denotes a door in the egm and the corresponding value denotes the door state where true = open/removed; false = closed/returned and nil = door does not exist in the machine. Table keys may be "main", "aux", "cashbox", "logic" , "belly" , "bna" (denotes the banknote acceptor door), "stacker" (denotes bna stacker removed / returned), "mech" (denotes the mechanical meters door) and "top" (denotes the top box door).  Related: QCOM v1.x GSR - MCPBASmT flags. Not all doors may be applicable to all machines in which case the machine is not required to have key/pair for those doors.
The caller may provide a single string argument in order to query the state of a single door in which case the return value is either boolean or nil if the door is unknown.</t>
  </si>
  <si>
    <r>
      <t xml:space="preserve">Query the machine's power status wrt if the machine is about to shutdown. The first return value will be </t>
    </r>
    <r>
      <rPr>
        <i/>
        <sz val="10"/>
        <rFont val="Arial"/>
        <family val="2"/>
      </rPr>
      <t>boolean.</t>
    </r>
    <r>
      <rPr>
        <sz val="10"/>
        <rFont val="Arial"/>
        <family val="2"/>
      </rPr>
      <t xml:space="preserve"> A value of </t>
    </r>
    <r>
      <rPr>
        <i/>
        <sz val="10"/>
        <rFont val="Arial"/>
        <family val="2"/>
      </rPr>
      <t xml:space="preserve">false </t>
    </r>
    <r>
      <rPr>
        <sz val="10"/>
        <rFont val="Arial"/>
        <family val="2"/>
      </rPr>
      <t xml:space="preserve">indicates no shutdown is pending. A value of </t>
    </r>
    <r>
      <rPr>
        <i/>
        <sz val="10"/>
        <rFont val="Arial"/>
        <family val="2"/>
      </rPr>
      <t xml:space="preserve">true </t>
    </r>
    <r>
      <rPr>
        <sz val="10"/>
        <rFont val="Arial"/>
        <family val="2"/>
      </rPr>
      <t xml:space="preserve">indicates a shutdown is pending and a second return value will follow in this case that indiactes if a RAM clear via </t>
    </r>
    <r>
      <rPr>
        <i/>
        <sz val="10"/>
        <rFont val="Arial"/>
        <family val="2"/>
      </rPr>
      <t xml:space="preserve">qcom.machineRAMclear() </t>
    </r>
    <r>
      <rPr>
        <sz val="10"/>
        <rFont val="Arial"/>
        <family val="2"/>
      </rPr>
      <t>is also going to also occur on the next restart.</t>
    </r>
  </si>
  <si>
    <r>
      <t xml:space="preserve">Command the machine to queue a power down.  Refer qcom_machineQueueReboot function for other requirements.
</t>
    </r>
    <r>
      <rPr>
        <i/>
        <sz val="10"/>
        <rFont val="Arial"/>
        <family val="2"/>
      </rPr>
      <t xml:space="preserve">&lt;This API function is of limited use until a remote way of powering up a machine shutdown via this API function is added to the spec. E.g. Wake-on-LAN; button press; time. However a power cycle at the mains should restart the machine. +it does allows for graceful end-of-day shutdowns. +more of a power save than QCOM powersave API &gt; </t>
    </r>
  </si>
  <si>
    <t>Optional. As per QCOM v1.6 requirements if impl.</t>
  </si>
  <si>
    <t>Implement as per QCOM v1.6 requirements</t>
  </si>
  <si>
    <t>2021-Jun-16</t>
  </si>
  <si>
    <t>PWR_OFF_PROCESSOR_DOOR_ACCESS clarified that this is not a fault condition.
Clarified re event 'severity' column that all _DOOR_ events are just info events (as per QCOM v1.6)</t>
  </si>
  <si>
    <r>
      <t xml:space="preserve">Thrown anytime a new machine (s13) event is triggered and logged by the machine. Refer QCOM 3 (docx) section 14.3 for requirements regarding EVENT state event timing. 
Refer to the 'Events' sheet for the table of events. One machine event must equal one </t>
    </r>
    <r>
      <rPr>
        <b/>
        <sz val="10"/>
        <rFont val="Arial"/>
        <family val="2"/>
      </rPr>
      <t xml:space="preserve">EVENT </t>
    </r>
    <r>
      <rPr>
        <sz val="10"/>
        <rFont val="Arial"/>
        <family val="2"/>
      </rPr>
      <t>state event thrown during uninterrupted machine operation.
A QCOM user not wishing to miss any events should always check for missed events on start-up.
The value</t>
    </r>
    <r>
      <rPr>
        <b/>
        <sz val="10"/>
        <rFont val="Arial"/>
        <family val="2"/>
      </rPr>
      <t xml:space="preserve"> _psn </t>
    </r>
    <r>
      <rPr>
        <sz val="10"/>
        <rFont val="Arial"/>
        <family val="2"/>
      </rPr>
      <t xml:space="preserve">denotes the serial number (sn) of the event the new event is to overwrite. </t>
    </r>
    <r>
      <rPr>
        <b/>
        <sz val="10"/>
        <rFont val="Arial"/>
        <family val="2"/>
      </rPr>
      <t>_wasfull</t>
    </r>
    <r>
      <rPr>
        <sz val="10"/>
        <rFont val="Arial"/>
        <family val="2"/>
      </rPr>
      <t xml:space="preserve"> denotes if the event queue was in a "full" condition at the time as per the defn in section 13. These two fields must only appear with all new events once the queue has ben filled. They ensure the QLE Lua software driver's event buffer copy remains identical to the host machine's.
*NB</t>
    </r>
    <r>
      <rPr>
        <b/>
        <sz val="10"/>
        <rFont val="Arial"/>
        <family val="2"/>
      </rPr>
      <t xml:space="preserve"> _ttl</t>
    </r>
    <r>
      <rPr>
        <sz val="10"/>
        <rFont val="Arial"/>
        <family val="2"/>
      </rPr>
      <t xml:space="preserve"> field in the event data must be a time interval; however the QLE LSD immediately converts this to an MOT based endpoint and is seen by QCOM users as such. I.e. the ttl that QCOM users see via the QCOM API = _mot + _ttl  </t>
    </r>
  </si>
  <si>
    <r>
      <rPr>
        <b/>
        <sz val="10"/>
        <rFont val="Arial"/>
        <family val="2"/>
      </rPr>
      <t>Machine must provide :</t>
    </r>
    <r>
      <rPr>
        <sz val="10"/>
        <rFont val="Arial"/>
        <family val="2"/>
      </rPr>
      <t xml:space="preserve"> 
{_eventid = &lt;string&gt;, _sn = &lt;integer&gt;, _mot = &lt;integer&gt;, _ttl = &lt;integer:</t>
    </r>
    <r>
      <rPr>
        <b/>
        <sz val="10"/>
        <rFont val="Arial"/>
        <family val="2"/>
      </rPr>
      <t>interval</t>
    </r>
    <r>
      <rPr>
        <sz val="10"/>
        <rFont val="Arial"/>
        <family val="2"/>
      </rPr>
      <t xml:space="preserve">:secs*&gt;, _cat = &lt;string&gt;, _epochtime = &lt;integer&gt; [,psn = &lt;integer&gt;, _wasfull = &lt;boolean&gt;] [, ...] 
(where … is the variable event data. See 'Events' worksheet.)}
</t>
    </r>
    <r>
      <rPr>
        <b/>
        <sz val="10"/>
        <rFont val="Arial"/>
        <family val="2"/>
      </rPr>
      <t xml:space="preserve">NB The QLE Lua software driver culls all this event data &amp; qusers will only see the </t>
    </r>
    <r>
      <rPr>
        <b/>
        <i/>
        <sz val="10"/>
        <rFont val="Arial"/>
        <family val="2"/>
      </rPr>
      <t xml:space="preserve">eventid </t>
    </r>
    <r>
      <rPr>
        <b/>
        <sz val="10"/>
        <rFont val="Arial"/>
        <family val="2"/>
      </rPr>
      <t xml:space="preserve">field in the EVENTstate event. </t>
    </r>
    <r>
      <rPr>
        <sz val="10"/>
        <rFont val="Arial"/>
        <family val="2"/>
      </rPr>
      <t xml:space="preserve">QCOM users must use the QCOM API function </t>
    </r>
    <r>
      <rPr>
        <b/>
        <sz val="10"/>
        <rFont val="Arial"/>
        <family val="2"/>
      </rPr>
      <t xml:space="preserve">qcom_eventsGetLatest() </t>
    </r>
    <r>
      <rPr>
        <sz val="10"/>
        <rFont val="Arial"/>
        <family val="2"/>
      </rPr>
      <t>to get the event data and is as per schema in s15.5.</t>
    </r>
  </si>
  <si>
    <t>2021-Jun-22</t>
  </si>
  <si>
    <t>{username=&lt;username&gt;, amt=&lt;integer&gt;, ectsubsn=&lt;integer&gt;, timestamp=&lt;integer:epochtime&gt;,  tzbias = &lt;integer&gt;, authno=&lt;string:digits only&gt;, ctext=&lt;string:80:printable&gt;}</t>
  </si>
  <si>
    <t>ectTicketOutSubtractCredit() : clarified authno arg/field is a digit characters only string. Clarified that ctext must be printable chars.</t>
  </si>
  <si>
    <t>[username : string]</t>
  </si>
  <si>
    <t>username : string</t>
  </si>
  <si>
    <t>username : string, all : boolean, maxlen : integer, ...</t>
  </si>
  <si>
    <t>[username : string, [meterName : string]]</t>
  </si>
  <si>
    <t>username : string, number</t>
  </si>
  <si>
    <t>username : string, MAXECT : integer</t>
  </si>
  <si>
    <t>nil | username : string</t>
  </si>
  <si>
    <t>username : string, cert : string : PEM</t>
  </si>
  <si>
    <t>username, number</t>
  </si>
  <si>
    <t>username : string, integer : msecs</t>
  </si>
  <si>
    <t>username: string, string</t>
  </si>
  <si>
    <r>
      <t xml:space="preserve">This function returns a </t>
    </r>
    <r>
      <rPr>
        <i/>
        <sz val="10"/>
        <rFont val="Arial"/>
        <family val="2"/>
      </rPr>
      <t xml:space="preserve">boolean table </t>
    </r>
    <r>
      <rPr>
        <sz val="10"/>
        <rFont val="Arial"/>
        <family val="2"/>
      </rPr>
      <t xml:space="preserve">of users who are currently logged on via the UAA \ QCI. Returns a boolean table indexed by </t>
    </r>
    <r>
      <rPr>
        <i/>
        <sz val="10"/>
        <rFont val="Arial"/>
        <family val="2"/>
      </rPr>
      <t>username</t>
    </r>
    <r>
      <rPr>
        <sz val="10"/>
        <rFont val="Arial"/>
        <family val="2"/>
      </rPr>
      <t>.</t>
    </r>
  </si>
  <si>
    <t>Returns the username the QCOM scripting engine currently has set as executing.</t>
  </si>
  <si>
    <t>QCIE_USEROK username handle qcom_idInterfaceVersion lastlogintime address qmacertdgst qcom_idMfr3 qcom_idMachineID quarantineFlg</t>
  </si>
  <si>
    <t>username :string, memlimit : integer</t>
  </si>
  <si>
    <t>QCIE_USER_PRINT username handle toPrintData</t>
  </si>
  <si>
    <t>QCIE_USER_REFUSED username handle reasonString</t>
  </si>
  <si>
    <t>boolean table</t>
  </si>
  <si>
    <r>
      <t xml:space="preserve">This function attempts to change a game's (or game variation's) current player betting buttons.At this time refer to this function's description in qcomapi.lua for more information. 
Related: qcom.gameBetBtnMaps(gameid); response state event: </t>
    </r>
    <r>
      <rPr>
        <b/>
        <sz val="10"/>
        <rFont val="Arial"/>
        <family val="2"/>
      </rPr>
      <t xml:space="preserve">GAME_VAR_BETOPT </t>
    </r>
    <r>
      <rPr>
        <sz val="10"/>
        <rFont val="Arial"/>
        <family val="2"/>
      </rPr>
      <t>which announces sucess/fail to all QCOM users</t>
    </r>
  </si>
  <si>
    <t>Credit Input Enable Flag (physical). Refer QCOM API functions qcom_egmCreditInputDisable() &amp; qcom_egmCreditInputEnable() which directly controls this flag. This flag applies to coins/tokens and banknotes; it excludes cash-in tickets and ECT-in
Related: PEF below, which also disables credit input but is mutually exclusive to CIEF.</t>
  </si>
  <si>
    <t>zzzz</t>
  </si>
  <si>
    <t>Developer / Demonstration / debug mode active query function.
QCOM machines may support a built-in developer / demonstration / debug mode at the discretion of the machine manufacturer. If supported, debug mode must only be able to be activated prior to the first ever QCOM Lua Engine start-up i.e. if the machine has ever booted as so far as to enable the QCOM Lua engine even once, then it must not be possible to enable debug mode on the machine without first performing a factory reset procedure. Once activated debug mode must not be able to be disabled and the return value of this function must be true; until the next machine factory reset. A machine in debug mode must prominently display the text "DEMONSTRATION MODE" on its primary display at all times.</t>
  </si>
  <si>
    <t>debugmode : boolean</t>
  </si>
  <si>
    <t>True means yes. Refer qcom_machineInDebugMode() QCOM API function</t>
  </si>
  <si>
    <t>username | "anon", table | string | "all", 
boolean</t>
  </si>
  <si>
    <t>string : QCOM API function name</t>
  </si>
  <si>
    <t>{interface:integer [,script:string]}</t>
  </si>
  <si>
    <t>QCOM 3 global variables, types and defaults</t>
  </si>
  <si>
    <t>QCOM Interface Version number.  Denotes the QCOM API version the machine complies with.  E.g. 30000 denotes QCOM v3.00.00. Related: qcom.idInterfaceVersion()</t>
  </si>
  <si>
    <r>
      <t xml:space="preserve">Serialise Lua table to string.
Returns the table argument as a Lua load()'able, </t>
    </r>
    <r>
      <rPr>
        <b/>
        <sz val="10"/>
        <rFont val="Arial"/>
        <family val="2"/>
      </rPr>
      <t>serialised</t>
    </r>
    <r>
      <rPr>
        <sz val="10"/>
        <rFont val="Arial"/>
        <family val="2"/>
      </rPr>
      <t xml:space="preserve"> string (compact &amp; single line). The ss function ignores certain unsupported types. Is very efficient. For more information and source code refer to SDK module lua/qutils.lua : serialiseToString().
Related: qcom_luaDoString()
FYI; in QSIM there is also a global function called ppa() which is a much more human friendly version of ss which pretty-prints Lua tables as sorted, multi-line &amp; indended (plus there are other options). It's not available to QCOM users at this time as it is too CPU intensive.</t>
    </r>
  </si>
  <si>
    <t>descr : string, type : string : "period" | "oneshot",
timeout : integer : seconds, timeoutCallback : function
[, enabled: boolean]</t>
  </si>
  <si>
    <t>input : string,
seed: string,
dgstname : string</t>
  </si>
  <si>
    <t>funcname:string, function
[, global: boolean]</t>
  </si>
  <si>
    <t>pvname :string
[, table]</t>
  </si>
  <si>
    <t>pvname :string
[, string]</t>
  </si>
  <si>
    <t>gameid : string
[, key: ident : string]</t>
  </si>
  <si>
    <t>gameid, 
varid,
integer:1…n</t>
  </si>
  <si>
    <t>pluid, camt</t>
  </si>
  <si>
    <t>camt : integer, ectsubsn : integer, timestamp : integer : epochtime, 
authno : string,
ctext : string (printable)</t>
  </si>
  <si>
    <t>&lt;hms seed data correct&gt;</t>
  </si>
  <si>
    <t>&lt;user data correct on startup&gt;</t>
  </si>
  <si>
    <t>QCOM 3 machine test script progression</t>
  </si>
  <si>
    <t>simple</t>
  </si>
  <si>
    <t>rpc</t>
  </si>
  <si>
    <t>qcom16</t>
  </si>
  <si>
    <t>qcom16crm</t>
  </si>
  <si>
    <t>MDP</t>
  </si>
  <si>
    <t>qcom1IPc</t>
  </si>
  <si>
    <t>testTCP</t>
  </si>
  <si>
    <t>MDPlisten</t>
  </si>
  <si>
    <t>test_sth_BNA</t>
  </si>
  <si>
    <t>testBASE64</t>
  </si>
  <si>
    <t>testCAudit</t>
  </si>
  <si>
    <t>testDGST</t>
  </si>
  <si>
    <t>testDL</t>
  </si>
  <si>
    <t>testDL_super</t>
  </si>
  <si>
    <t>testECTIn</t>
  </si>
  <si>
    <t>testECTOut</t>
  </si>
  <si>
    <t>testENC</t>
  </si>
  <si>
    <t>testParameters</t>
  </si>
  <si>
    <t>testQPC</t>
  </si>
  <si>
    <t>testSL</t>
  </si>
  <si>
    <t>testSMIMEVerify</t>
  </si>
  <si>
    <t>testTicketIn</t>
  </si>
  <si>
    <t>testx509decode</t>
  </si>
  <si>
    <t>Completed</t>
  </si>
  <si>
    <t>Test scripts (aka test QCOM users) are located in &lt;QSIM3&gt;\qusers subdirectory</t>
  </si>
  <si>
    <t>Test scripts</t>
  </si>
  <si>
    <t>Initial Manuf &amp; SW version:</t>
  </si>
  <si>
    <r>
      <t xml:space="preserve">Test script
</t>
    </r>
    <r>
      <rPr>
        <b/>
        <sz val="8"/>
        <rFont val="Arial"/>
        <family val="2"/>
      </rPr>
      <t>(QCOM 3 username)</t>
    </r>
  </si>
  <si>
    <t>test script/QCOM user tba</t>
  </si>
  <si>
    <t>RAM clear, power up, user defaults. Test scripts should eventually cover this</t>
  </si>
  <si>
    <t>&lt;--- Add rows for new games and game features that require specific QCOM testing here</t>
  </si>
  <si>
    <t>&lt;Enter base major version here&gt;</t>
  </si>
  <si>
    <t>&lt;add new rows as required&gt;</t>
  </si>
  <si>
    <t>TU Comms Team Leader</t>
  </si>
  <si>
    <t>edocs ref:</t>
  </si>
  <si>
    <t>&lt;######&gt;</t>
  </si>
  <si>
    <t>&lt;overwrite me with scope of evaluation ie full | partial. If partial state specific scope&gt;</t>
  </si>
  <si>
    <t>TP33</t>
  </si>
  <si>
    <t>&lt;--list name/s of evaluator here (any subsequent changes thereof add as new entries)</t>
  </si>
  <si>
    <t>&lt;create edocs link to issues list aka TP33 hyperlink&gt;</t>
  </si>
  <si>
    <t>Previous checklist</t>
  </si>
  <si>
    <t>&lt;create edocs link to issues to previous QCOM 3 checklist (if any)&gt;</t>
  </si>
  <si>
    <t>&lt;replace me with edocs link to email where the team leader has no objection to approval&gt;</t>
  </si>
  <si>
    <t>&lt;CTL performs one or more reviews leading to an approval. These reveiws must be recorded here&gt;</t>
  </si>
  <si>
    <t>NOTES / progression / log / extra tests / suggestions / correspondence / submissions / outstanding items / reveiws / special tests:</t>
  </si>
  <si>
    <t>2021-Jun-25</t>
  </si>
  <si>
    <t>Reveiwed 'Test' worksheet. Added new worksheet 'Test-scr'</t>
  </si>
  <si>
    <r>
      <t xml:space="preserve">This functions sets properties pertaining to the EGM's gamble feature. Currently settable properties are as shown left. In the EGM, changes must take effect no later than the act of throwing the next </t>
    </r>
    <r>
      <rPr>
        <b/>
        <sz val="10"/>
        <rFont val="Arial"/>
        <family val="2"/>
      </rPr>
      <t>TAKE_WIN</t>
    </r>
    <r>
      <rPr>
        <sz val="10"/>
        <rFont val="Arial"/>
        <family val="2"/>
      </rPr>
      <t xml:space="preserve"> state event. The EGM must also ensure that any new values do not affect a take-win or gamble in progress
Related: DUMAX and DULIMIT in QCOM v.1x. Refer Global Types sheet for more info on each property.</t>
    </r>
  </si>
  <si>
    <t>table { maxattempts:integer:0...5, 
prizelimit : postive integer }</t>
  </si>
  <si>
    <r>
      <t>This message applies to both pvCommit &amp; pvCommit_string QCOM API functions.
C1_Nvquser
Machine's must keep this message's data a</t>
    </r>
    <r>
      <rPr>
        <sz val="10"/>
        <color rgb="FFFF0000"/>
        <rFont val="Arial"/>
        <family val="2"/>
      </rPr>
      <t xml:space="preserve"> </t>
    </r>
    <r>
      <rPr>
        <b/>
        <sz val="10"/>
        <color rgb="FFFF0000"/>
        <rFont val="Arial"/>
        <family val="2"/>
      </rPr>
      <t>secret</t>
    </r>
    <r>
      <rPr>
        <sz val="10"/>
        <rFont val="Arial"/>
        <family val="2"/>
      </rPr>
      <t xml:space="preserve">.
Note </t>
    </r>
    <r>
      <rPr>
        <b/>
        <sz val="10"/>
        <rFont val="Arial"/>
        <family val="2"/>
      </rPr>
      <t xml:space="preserve">ss is a binary string </t>
    </r>
    <r>
      <rPr>
        <sz val="10"/>
        <rFont val="Arial"/>
        <family val="2"/>
      </rPr>
      <t>and may contain non-printable characters! (This is also the only STH message string field that is a binary string).
NB the QLE LSD enforces each user's PV quota so the host machine doesnt have to.</t>
    </r>
  </si>
  <si>
    <r>
      <t xml:space="preserve">Creates or updates a PV denoted by the first argument. The second argument is the string data associated with pvname. If the 2nd argument is missing, the wrong type, or </t>
    </r>
    <r>
      <rPr>
        <i/>
        <sz val="10"/>
        <rFont val="Arial"/>
        <family val="2"/>
      </rPr>
      <t>nil,</t>
    </r>
    <r>
      <rPr>
        <sz val="10"/>
        <rFont val="Arial"/>
        <family val="2"/>
      </rPr>
      <t xml:space="preserve"> then the PV denoted by </t>
    </r>
    <r>
      <rPr>
        <i/>
        <sz val="10"/>
        <rFont val="Arial"/>
        <family val="2"/>
      </rPr>
      <t xml:space="preserve">pvname </t>
    </r>
    <r>
      <rPr>
        <sz val="10"/>
        <rFont val="Arial"/>
        <family val="2"/>
      </rPr>
      <t xml:space="preserve">is deleted. Refer to the QCOM SDK for more information. RV on success: a </t>
    </r>
    <r>
      <rPr>
        <i/>
        <sz val="10"/>
        <rFont val="Arial"/>
        <family val="2"/>
      </rPr>
      <t xml:space="preserve">number </t>
    </r>
    <r>
      <rPr>
        <sz val="10"/>
        <rFont val="Arial"/>
        <family val="2"/>
      </rPr>
      <t>denoting the length of the 2nd argument. Related: string.pack() Lua API function &amp; string.ss() QLE API function</t>
    </r>
  </si>
  <si>
    <r>
      <t xml:space="preserve">The machine is shutting down now. The QLE LSD will execute all scripts hooked to this state event just before shutting down all users by throwing the </t>
    </r>
    <r>
      <rPr>
        <b/>
        <sz val="10"/>
        <rFont val="Arial"/>
        <family val="2"/>
      </rPr>
      <t>QLUAE_SHUTTING_DOWN</t>
    </r>
    <r>
      <rPr>
        <sz val="10"/>
        <rFont val="Arial"/>
        <family val="2"/>
      </rPr>
      <t xml:space="preserve"> state event.
It is not expected that a machine will be able to throw or service this event if the machine's power is abruptly cut or switched off at the machine's mains power switch.
Related: </t>
    </r>
    <r>
      <rPr>
        <b/>
        <sz val="10"/>
        <rFont val="Arial"/>
        <family val="2"/>
      </rPr>
      <t>QLUAE_SHUTTING_DOWN</t>
    </r>
    <r>
      <rPr>
        <sz val="10"/>
        <rFont val="Arial"/>
        <family val="2"/>
      </rPr>
      <t xml:space="preserve"> state event (see below) and the "</t>
    </r>
    <r>
      <rPr>
        <b/>
        <sz val="10"/>
        <rFont val="Arial"/>
        <family val="2"/>
      </rPr>
      <t>qle_shutdown</t>
    </r>
    <r>
      <rPr>
        <sz val="10"/>
        <rFont val="Arial"/>
        <family val="2"/>
      </rPr>
      <t>" sendToHost message. The message is the signal from the QLE LSD that the machine can now complete the shutdown.</t>
    </r>
  </si>
  <si>
    <t>Deleted</t>
  </si>
  <si>
    <r>
      <t xml:space="preserve">An amount of currency. The exact tender value of units depends on the machine's set currency code and value of the global value </t>
    </r>
    <r>
      <rPr>
        <i/>
        <sz val="10"/>
        <rFont val="Arial"/>
        <family val="2"/>
      </rPr>
      <t xml:space="preserve">MeterDenom </t>
    </r>
    <r>
      <rPr>
        <sz val="10"/>
        <rFont val="Arial"/>
        <family val="2"/>
      </rPr>
      <t>re qcom api function machineSetMeterDenom()</t>
    </r>
  </si>
  <si>
    <t>See 'boolean table' above</t>
  </si>
  <si>
    <r>
      <t xml:space="preserve">If the machine has no peripherals in "quiet" faults then the function will return </t>
    </r>
    <r>
      <rPr>
        <i/>
        <sz val="10"/>
        <rFont val="Arial"/>
        <family val="2"/>
      </rPr>
      <t>false</t>
    </r>
    <r>
      <rPr>
        <sz val="10"/>
        <rFont val="Arial"/>
        <family val="2"/>
      </rPr>
      <t xml:space="preserve">. Otherwise the function will return </t>
    </r>
    <r>
      <rPr>
        <i/>
        <sz val="10"/>
        <rFont val="Arial"/>
        <family val="2"/>
      </rPr>
      <t>true</t>
    </r>
    <r>
      <rPr>
        <sz val="10"/>
        <rFont val="Arial"/>
        <family val="2"/>
      </rPr>
      <t xml:space="preserve">. For more information on backgrounded / quiet fault conditions, refer to QCOM 3 section 20. Related </t>
    </r>
    <r>
      <rPr>
        <b/>
        <sz val="10"/>
        <rFont val="Arial"/>
        <family val="2"/>
      </rPr>
      <t xml:space="preserve">FAULT_CLEARED </t>
    </r>
    <r>
      <rPr>
        <sz val="10"/>
        <rFont val="Arial"/>
        <family val="2"/>
      </rPr>
      <t>state event.</t>
    </r>
  </si>
  <si>
    <t>false | true</t>
  </si>
  <si>
    <t>Links to more information / defaults re function args and return values</t>
  </si>
  <si>
    <t>[camt, reason:string:24, transactionID] | []</t>
  </si>
  <si>
    <t>camt : integer, reason:string:24, ectsubsn : integer</t>
  </si>
  <si>
    <t>camt : integer, reason:string:24, transactionID : string</t>
  </si>
  <si>
    <t>boolean[, reason:string:32[, username] ]</t>
  </si>
  <si>
    <t>Max 8 chars. Refer ECT, CC in QCOM 3 docx for more information</t>
  </si>
  <si>
    <t>refer ECT in QCOM 3 docx for more information</t>
  </si>
  <si>
    <t>2021-Jul-02</t>
  </si>
  <si>
    <t>Cross document Hyperlinks not working?</t>
  </si>
  <si>
    <t>Added hyperlinks to API sheet re func args and RV for easier document navigation</t>
  </si>
  <si>
    <t>2021-Jul-05</t>
  </si>
  <si>
    <t>A Lua alpha-numeric string consisting of only the characters A...Z, a...z and 0...9.</t>
  </si>
  <si>
    <r>
      <t xml:space="preserve">Set to the frequency of the host machine provided QueryPerformanceCounter() function. Linux machines must do the equivalent. The valuee set must ensure that the script below returns a number with units of seconds:
</t>
    </r>
    <r>
      <rPr>
        <b/>
        <sz val="10"/>
        <rFont val="Arial"/>
        <family val="2"/>
      </rPr>
      <t>=qcom.machineQPC() / hptimerfreq</t>
    </r>
    <r>
      <rPr>
        <sz val="10"/>
        <rFont val="Arial"/>
        <family val="2"/>
      </rPr>
      <t xml:space="preserve"> -- RV must increment by 1.0 every second</t>
    </r>
  </si>
  <si>
    <t>Docx - section 3.1 - deleted requirement for battery DOM / use-by date labels</t>
  </si>
  <si>
    <t>2021-Jul-09</t>
  </si>
  <si>
    <t>Deleted unused event category 'display' refer 'Event-Cats' worksheet</t>
  </si>
  <si>
    <t>On release</t>
  </si>
  <si>
    <t>Check there are no #REF!</t>
  </si>
  <si>
    <t>Update version on title sheet</t>
  </si>
  <si>
    <t>Refer QCOM API function of the same name</t>
  </si>
  <si>
    <t>2021-Jul-19</t>
  </si>
  <si>
    <t>float 0.0 … 100.0</t>
  </si>
  <si>
    <t>See above</t>
  </si>
  <si>
    <t>Deleted QCOM API function qcom.healthAmbientTemp() (as it is covered by qcom.healthTemperatures)</t>
  </si>
  <si>
    <t xml:space="preserve">Returns an associated indexed style table comprising of all the monitored voltages in the machine.  Units must be Volts. </t>
  </si>
  <si>
    <t xml:space="preserve">Returns an associated indexed style table comprising of all the monitored fan speeds in the machine.  Units must be rpm. </t>
  </si>
  <si>
    <t>Clua</t>
  </si>
  <si>
    <t>table
Units must be Volts</t>
  </si>
  <si>
    <t>table
Units must be rpm</t>
  </si>
  <si>
    <t>table
units must be Celsius
e.g. {ambient = 22.5}</t>
  </si>
  <si>
    <t xml:space="preserve">Returns an associated indexed style table comprising of all the monitored temperatures in the machine.  Units must be degrees Celsius. 
NB health functions cooldowns are per user, however all the health functions all share the same cooldown. </t>
  </si>
  <si>
    <r>
      <rPr>
        <b/>
        <sz val="10"/>
        <rFont val="Arial"/>
        <family val="2"/>
      </rPr>
      <t xml:space="preserve">This function is optional to implement.
</t>
    </r>
    <r>
      <rPr>
        <sz val="10"/>
        <rFont val="Arial"/>
        <family val="2"/>
      </rPr>
      <t xml:space="preserve">Refer QCOM API functions of the same name for more information.
</t>
    </r>
    <r>
      <rPr>
        <sz val="10"/>
        <rFont val="Arial"/>
        <family val="2"/>
      </rPr>
      <t xml:space="preserve">If the returned data in the machine for this function is only refreshed periodically by the machine, the machine must ensure that one table key-pair is called "rate" where the value is an integer in seconds which denotes the internal refresh rate of the returned data. </t>
    </r>
  </si>
  <si>
    <t>Added QCOM API health class functions to the Clua worksheet. Added API health function cooldown values.  NB: only the free memory health function is mandatory to implement.</t>
  </si>
  <si>
    <t>number , table, cooldownhits:integer | nil, errmsg</t>
  </si>
  <si>
    <t>Returns the details of any Lua errors that have occurred for the given user since last machine restart. The function returns: the number of Lua errors, a table of errors whose schema is defined in QCOM section 10.2.10 (and the QCOM 3 SDK), and finally, the number of times the user called a QCOM API function and was denied due to a cooldown. Note that the error count may not correspond to the table size as the same error occurring twice only equals one table entry. This data is lost upon a machine restart.</t>
  </si>
  <si>
    <t>2021-Jul-21</t>
  </si>
  <si>
    <t>QCOM API  function qcom.luaErrors() now has a third RV aka cooldownhits count</t>
  </si>
  <si>
    <t>Added GVN &amp; BVN properties back into the spec for easier backward compatibility with QCOM v1. Related: qcom.gameGetp() RV for gvn and qcom.cAuditCommonResults() for bvn. QCOM 3 docx has been updated. Also see SDK hms_schema.lua file.</t>
  </si>
  <si>
    <t>2021-Jul-22</t>
  </si>
  <si>
    <r>
      <t>Applicable to LP levels only.  Sets the given progressive level's (pluid) current prize amount (</t>
    </r>
    <r>
      <rPr>
        <b/>
        <sz val="10"/>
        <rFont val="Arial"/>
        <family val="2"/>
      </rPr>
      <t>prizeiw</t>
    </r>
    <r>
      <rPr>
        <sz val="10"/>
        <rFont val="Arial"/>
        <family val="2"/>
      </rPr>
      <t xml:space="preserve">) equal to camt. The level must be a LP and the amount must be within the range defined by the level's sup and ceiling properties for this function to be sucessful. Related: </t>
    </r>
    <r>
      <rPr>
        <b/>
        <sz val="10"/>
        <rFont val="Arial"/>
        <family val="2"/>
      </rPr>
      <t xml:space="preserve">PROGR_LP_UPDATE </t>
    </r>
    <r>
      <rPr>
        <sz val="10"/>
        <rFont val="Arial"/>
        <family val="2"/>
      </rPr>
      <t>state event</t>
    </r>
  </si>
  <si>
    <t>This is not mandatory functionality</t>
  </si>
  <si>
    <t>Applicable (b = both)</t>
  </si>
  <si>
    <t>EGM derivable</t>
  </si>
  <si>
    <t>turnover pertaining to this level</t>
  </si>
  <si>
    <t>hits pertaining to this level</t>
  </si>
  <si>
    <t>msg:string:1…256</t>
  </si>
  <si>
    <r>
      <t xml:space="preserve">This event is indicative of a software issue in either the host machine or the QLE unless instaged via the </t>
    </r>
    <r>
      <rPr>
        <b/>
        <sz val="10"/>
        <rFont val="Arial"/>
        <family val="2"/>
      </rPr>
      <t xml:space="preserve">qcom.luaPanic() </t>
    </r>
    <r>
      <rPr>
        <sz val="10"/>
        <rFont val="Arial"/>
        <family val="2"/>
      </rPr>
      <t xml:space="preserve">API function (for testng purposes). This event's msg string must be indicative as to the exact source of the exception. 
The machine must log this event in response to any:
  • received </t>
    </r>
    <r>
      <rPr>
        <b/>
        <i/>
        <sz val="10"/>
        <rFont val="Arial"/>
        <family val="2"/>
      </rPr>
      <t xml:space="preserve">"panic" </t>
    </r>
    <r>
      <rPr>
        <sz val="10"/>
        <rFont val="Arial"/>
        <family val="2"/>
      </rPr>
      <t xml:space="preserve">sendToHost message, 
  • failure return value from any call to the </t>
    </r>
    <r>
      <rPr>
        <b/>
        <sz val="10"/>
        <rFont val="Arial"/>
        <family val="2"/>
      </rPr>
      <t xml:space="preserve">lua_pcall() </t>
    </r>
    <r>
      <rPr>
        <sz val="10"/>
        <rFont val="Arial"/>
        <family val="2"/>
      </rPr>
      <t xml:space="preserve">function in the QLE Lua state (refer s10.2.2 for more information).
  • other response / data from the QLE Lua software driver the machine believes </t>
    </r>
    <r>
      <rPr>
        <b/>
        <sz val="10"/>
        <rFont val="Arial"/>
        <family val="2"/>
      </rPr>
      <t>should never happen / fails a sanity check</t>
    </r>
    <r>
      <rPr>
        <sz val="10"/>
        <rFont val="Arial"/>
        <family val="2"/>
      </rPr>
      <t xml:space="preserve">. 
For machine instigated panics (i.e. where no seid is attributable), the machine must set </t>
    </r>
    <r>
      <rPr>
        <i/>
        <sz val="10"/>
        <rFont val="Arial"/>
        <family val="2"/>
      </rPr>
      <t xml:space="preserve">seid </t>
    </r>
    <r>
      <rPr>
        <sz val="10"/>
        <rFont val="Arial"/>
        <family val="2"/>
      </rPr>
      <t xml:space="preserve">to </t>
    </r>
    <r>
      <rPr>
        <b/>
        <sz val="10"/>
        <rFont val="Arial"/>
        <family val="2"/>
      </rPr>
      <t>“HOST_MACHINE_DP</t>
    </r>
    <r>
      <rPr>
        <sz val="10"/>
        <rFont val="Arial"/>
        <family val="2"/>
      </rPr>
      <t xml:space="preserve">” and </t>
    </r>
    <r>
      <rPr>
        <i/>
        <sz val="10"/>
        <rFont val="Arial"/>
        <family val="2"/>
      </rPr>
      <t xml:space="preserve">msg </t>
    </r>
    <r>
      <rPr>
        <sz val="10"/>
        <rFont val="Arial"/>
        <family val="2"/>
      </rPr>
      <t>to a string that is as specific as practical  as to the reason for the panic.
Related s10.2.2
Note: QCOM users will not see this event until after the machine has been restarted.</t>
    </r>
  </si>
  <si>
    <t>The QLE has panicked and shutdown.
This event is indicative of a software issue in either the host machine or the QLE unless instaged via the qcom.luaPanic() API function (for testng purposes).</t>
  </si>
  <si>
    <t>gvn</t>
  </si>
  <si>
    <t>qcom v1 applicable MTR</t>
  </si>
  <si>
    <t>Refer qcomV1 worksheet</t>
  </si>
  <si>
    <t>2021-Aug-18</t>
  </si>
  <si>
    <t>Added entries in the global types worksheet for recently returned (see above) gvn &amp; bvn fields</t>
  </si>
  <si>
    <t>bvn</t>
  </si>
  <si>
    <r>
      <t xml:space="preserve">6 char string. The game's GVN as per QCOM v1.6.7 requirements as a 4 digit, zero padded, lower case hex number as a string prefixed with "0x" e.g. "0x01af". (Lua tonumber() function can convert to dec). Related: </t>
    </r>
    <r>
      <rPr>
        <b/>
        <sz val="10"/>
        <rFont val="Arial"/>
        <family val="2"/>
      </rPr>
      <t xml:space="preserve">qcom.gameGetp() </t>
    </r>
    <r>
      <rPr>
        <sz val="10"/>
        <rFont val="Arial"/>
        <family val="2"/>
      </rPr>
      <t xml:space="preserve">QCOM API function; hms_schema.lua SDK module.
Systems must stop using GVN fields as soon as possible and instead use </t>
    </r>
    <r>
      <rPr>
        <i/>
        <sz val="10"/>
        <rFont val="Arial"/>
        <family val="2"/>
      </rPr>
      <t>gameuid</t>
    </r>
    <r>
      <rPr>
        <sz val="10"/>
        <rFont val="Arial"/>
        <family val="2"/>
      </rPr>
      <t>.</t>
    </r>
  </si>
  <si>
    <r>
      <t xml:space="preserve">6 char string. The game's BVN as per QCOM v1.6.7 requirements as a 4 digit, zero padded, lower case hex number as a string prefixed with "0x" e.g. "0x01af". (Lua tonumber() function can convert to dec). Related: </t>
    </r>
    <r>
      <rPr>
        <b/>
        <sz val="10"/>
        <rFont val="Arial"/>
        <family val="2"/>
      </rPr>
      <t>qcom.cAuditCommonResults()</t>
    </r>
    <r>
      <rPr>
        <sz val="10"/>
        <rFont val="Arial"/>
        <family val="2"/>
      </rPr>
      <t xml:space="preserve"> QCOM API function; hms_schema.lua SDK module.
Systems must stop using BVN fields as soon as possible and instead refer/use the qcom.cAuditCommonResults()-&gt;uid* table entries.</t>
    </r>
  </si>
  <si>
    <t>xorstring</t>
  </si>
  <si>
    <t>XOR two binary strings and return the result. The strings args must be the same length.</t>
  </si>
  <si>
    <t>XOR two hex-strings and return the result. The strings args must be the same length. Warning: This function is instruction intensive</t>
  </si>
  <si>
    <t>2021-Aug-20</t>
  </si>
  <si>
    <t>Added new string lib function: xorstring(). Refer Lua-API worksheet.</t>
  </si>
  <si>
    <r>
      <t xml:space="preserve">Gets the current parameters concerning machine upgrades. Refer hms_schema.lua: </t>
    </r>
    <r>
      <rPr>
        <i/>
        <sz val="10"/>
        <rFont val="Arial"/>
        <family val="2"/>
      </rPr>
      <t xml:space="preserve">hms.mup </t>
    </r>
    <r>
      <rPr>
        <sz val="10"/>
        <rFont val="Arial"/>
        <family val="2"/>
      </rPr>
      <t>table</t>
    </r>
  </si>
  <si>
    <t>Adds a self signed x509 certificate of an SUA to the machine. The string argument denotes the certificate in PEM format. Max 4. To remove one or more SUA's the machine must be RAM cleared; typically the qcom_machineRAMclear() API function would be used. The machine manufacturer's SUA can never be removed but can be replaced as a part of a software upgrade.</t>
  </si>
  <si>
    <r>
      <rPr>
        <i/>
        <u/>
        <sz val="10"/>
        <color rgb="FF0000FF"/>
        <rFont val="Arial"/>
        <family val="2"/>
      </rPr>
      <t xml:space="preserve">pdtime </t>
    </r>
    <r>
      <rPr>
        <u/>
        <sz val="10"/>
        <color indexed="12"/>
        <rFont val="Arial"/>
        <family val="2"/>
      </rPr>
      <t>must denote the Lua os.time() in which the machine was powered down. Refer qle_ready STH message.</t>
    </r>
  </si>
  <si>
    <t>Ed: To transpose to QCOM3.doc; copy area, then in Word; "paste special"; "as link", select "MS Office Excel Object"</t>
  </si>
  <si>
    <t>{amt=&lt;camt&gt;[ , divertercb=&lt;boolean&gt;] }</t>
  </si>
  <si>
    <t>2021-Sep-03</t>
  </si>
  <si>
    <r>
      <t xml:space="preserve">Added divertercb field to the </t>
    </r>
    <r>
      <rPr>
        <b/>
        <sz val="10"/>
        <color rgb="FFFF0000"/>
        <rFont val="Arial"/>
        <family val="2"/>
      </rPr>
      <t xml:space="preserve">COIN_TOKEN_IN </t>
    </r>
    <r>
      <rPr>
        <sz val="10"/>
        <color rgb="FFFF0000"/>
        <rFont val="Arial"/>
        <family val="2"/>
      </rPr>
      <t>state event data which denotes if the cashbox meter is to be incremented</t>
    </r>
  </si>
  <si>
    <r>
      <t xml:space="preserve">Thrown whenever credit is added to the machine's credit meter from any coin/token in. The </t>
    </r>
    <r>
      <rPr>
        <i/>
        <sz val="10"/>
        <rFont val="Arial"/>
        <family val="2"/>
      </rPr>
      <t xml:space="preserve">amt </t>
    </r>
    <r>
      <rPr>
        <sz val="10"/>
        <rFont val="Arial"/>
        <family val="2"/>
      </rPr>
      <t xml:space="preserve">field must denote the value of the coins/tokens in. The </t>
    </r>
    <r>
      <rPr>
        <i/>
        <sz val="10"/>
        <rFont val="Arial"/>
        <family val="2"/>
      </rPr>
      <t xml:space="preserve">divertercb </t>
    </r>
    <r>
      <rPr>
        <sz val="10"/>
        <rFont val="Arial"/>
        <family val="2"/>
      </rPr>
      <t xml:space="preserve">field if true, this must denote that the coin/s indicated by </t>
    </r>
    <r>
      <rPr>
        <i/>
        <sz val="10"/>
        <rFont val="Arial"/>
        <family val="2"/>
      </rPr>
      <t xml:space="preserve">amt </t>
    </r>
    <r>
      <rPr>
        <sz val="10"/>
        <rFont val="Arial"/>
        <family val="2"/>
      </rPr>
      <t xml:space="preserve">went to the cashbox; false or nil (aka not present) denotes the coins went into the coin hopper. Related: </t>
    </r>
    <r>
      <rPr>
        <i/>
        <sz val="10"/>
        <rFont val="Arial"/>
        <family val="2"/>
      </rPr>
      <t xml:space="preserve">cashbox </t>
    </r>
    <r>
      <rPr>
        <sz val="10"/>
        <rFont val="Arial"/>
        <family val="2"/>
      </rPr>
      <t>meter
It is acceptable if the EGM supports fast feeding (e.g. &gt; 10 coins in per sec) for a single event here to denote multiple coins-in. 
Test case: Ensure: starting with zero credit; a coin-in immediately followed by a play button press must never result in either of the IDLE_MODE_EXIT / PLAY_COMMENCED state events logged in the QLE state event buffer before the COIN_TOKEN_IN state event. The QLE LSD will panic if this scenario ever occurs.
Further to the above test case, the EGM must generally ensure that any coins/token in events occurring during a given EGM state have their corresponding COIN_TOKEN_IN events logged/buffered before any state event indicating a change of EGM state is logged. 
Related: HOPPER_OUT state event.</t>
    </r>
  </si>
  <si>
    <t>The new QCOM 3 HOPPER_JAMMED_OR_EMPTY event is deleted and returned the QCOM v1 legacy HOPPER_JAMMED / HOPPER_EMPTY events</t>
  </si>
  <si>
    <t>HOPPER_REFILL_RECORDED event</t>
  </si>
  <si>
    <t>Refer QCOM API function hopperRecordRefill(). qle.lua updates the refill meter on this event being rxd</t>
  </si>
  <si>
    <t>luaBigNum</t>
  </si>
  <si>
    <t>table : bignum</t>
  </si>
  <si>
    <t>2021-Sep-09</t>
  </si>
  <si>
    <t>Added new QCOM API function luaBigNum</t>
  </si>
  <si>
    <r>
      <t xml:space="preserve">Ticket authorisation number (aka barcode ID). A string comprised of printable ascii characters. Min length is 1. Max length is </t>
    </r>
    <r>
      <rPr>
        <b/>
        <sz val="10"/>
        <rFont val="Arial"/>
        <family val="2"/>
      </rPr>
      <t xml:space="preserve">128 </t>
    </r>
    <r>
      <rPr>
        <sz val="10"/>
        <rFont val="Arial"/>
        <family val="2"/>
      </rPr>
      <t xml:space="preserve">characters. It must represent the human readable / decoded value of the ticket's barcode; no separators, just the decoded raw value. The string length must correspond exactly to number of digits/characters read from the barcode (implies padding is required by the EGM). Currently in QCOM 3 authno must be comprised of </t>
    </r>
    <r>
      <rPr>
        <b/>
        <sz val="10"/>
        <rFont val="Arial"/>
        <family val="2"/>
      </rPr>
      <t>digit characters only</t>
    </r>
    <r>
      <rPr>
        <sz val="10"/>
        <rFont val="Arial"/>
        <family val="2"/>
      </rPr>
      <t xml:space="preserve"> and as per QCOM v1 in that the EGM only uses the first </t>
    </r>
    <r>
      <rPr>
        <b/>
        <sz val="10"/>
        <rFont val="Arial"/>
        <family val="2"/>
      </rPr>
      <t xml:space="preserve">18 </t>
    </r>
    <r>
      <rPr>
        <sz val="10"/>
        <rFont val="Arial"/>
        <family val="2"/>
      </rPr>
      <t xml:space="preserve">least significant digits in a given authno.
</t>
    </r>
    <r>
      <rPr>
        <i/>
        <sz val="10"/>
        <rFont val="Arial"/>
        <family val="2"/>
      </rPr>
      <t xml:space="preserve">(NB QCOM v1 was a 16 byte binary integer number representing the barcode value; i.e. numeric barcodes only. The EGM took the first 18 least significant digits to encode into a 18 digit US standard Interleave 2 of 5 ITF barcode). 
</t>
    </r>
    <r>
      <rPr>
        <sz val="10"/>
        <rFont val="Arial"/>
        <family val="2"/>
      </rPr>
      <t xml:space="preserve">Authno values must be kept </t>
    </r>
    <r>
      <rPr>
        <b/>
        <sz val="10"/>
        <rFont val="Arial"/>
        <family val="2"/>
      </rPr>
      <t xml:space="preserve">secret </t>
    </r>
    <r>
      <rPr>
        <sz val="10"/>
        <rFont val="Arial"/>
        <family val="2"/>
      </rPr>
      <t xml:space="preserve">by the machine until such time as the ticket has been redeemed (e.g. authno in the </t>
    </r>
    <r>
      <rPr>
        <b/>
        <sz val="10"/>
        <rFont val="Arial"/>
        <family val="2"/>
      </rPr>
      <t>TICKET_IN_ECT</t>
    </r>
    <r>
      <rPr>
        <sz val="10"/>
        <rFont val="Arial"/>
        <family val="2"/>
      </rPr>
      <t xml:space="preserve"> machine event is not a secret).</t>
    </r>
  </si>
  <si>
    <r>
      <t xml:space="preserve">{gameID=&lt;gameid&gt;, betamt=&lt;camt&gt;, tprtp=&lt;number&gt;, var=&lt;varid&gt; [, pcont=&lt;string:serialised Lua table of table for each level contributed to by the play. See expln. at right&gt;] }
NB Before QCOM users see this data, the QLE LSD replaces the </t>
    </r>
    <r>
      <rPr>
        <i/>
        <sz val="10"/>
        <rFont val="Arial"/>
        <family val="2"/>
      </rPr>
      <t xml:space="preserve">pcont string </t>
    </r>
    <r>
      <rPr>
        <sz val="10"/>
        <rFont val="Arial"/>
        <family val="2"/>
      </rPr>
      <t xml:space="preserve">value with the value of </t>
    </r>
    <r>
      <rPr>
        <b/>
        <i/>
        <sz val="10"/>
        <rFont val="Arial"/>
        <family val="2"/>
      </rPr>
      <t xml:space="preserve">true </t>
    </r>
    <r>
      <rPr>
        <sz val="10"/>
        <rFont val="Arial"/>
        <family val="2"/>
      </rPr>
      <t xml:space="preserve">when it is present. QCOM users can find the derserialised </t>
    </r>
    <r>
      <rPr>
        <b/>
        <i/>
        <sz val="10"/>
        <rFont val="Arial"/>
        <family val="2"/>
      </rPr>
      <t xml:space="preserve">pcont </t>
    </r>
    <r>
      <rPr>
        <sz val="10"/>
        <rFont val="Arial"/>
        <family val="2"/>
      </rPr>
      <t>table within each level's pcont field or via the QCOM API function progrLastCont().</t>
    </r>
  </si>
  <si>
    <t>2021-Sep-17</t>
  </si>
  <si>
    <r>
      <t xml:space="preserve">Clarified the definition of the </t>
    </r>
    <r>
      <rPr>
        <b/>
        <sz val="10"/>
        <color rgb="FFFF0000"/>
        <rFont val="Arial"/>
        <family val="2"/>
      </rPr>
      <t xml:space="preserve">ticketoutcount </t>
    </r>
    <r>
      <rPr>
        <sz val="10"/>
        <color rgb="FFFF0000"/>
        <rFont val="Arial"/>
        <family val="2"/>
      </rPr>
      <t>EGM meter. I.e. when exactly it is incremented and how it compares to qcom v1's similar value: tser</t>
    </r>
  </si>
  <si>
    <r>
      <t xml:space="preserve">Related: </t>
    </r>
    <r>
      <rPr>
        <b/>
        <sz val="10"/>
        <rFont val="Arial"/>
        <family val="2"/>
      </rPr>
      <t xml:space="preserve">FAULT_CONDITON </t>
    </r>
    <r>
      <rPr>
        <sz val="10"/>
        <rFont val="Arial"/>
        <family val="2"/>
      </rPr>
      <t xml:space="preserve">state event and the </t>
    </r>
    <r>
      <rPr>
        <b/>
        <sz val="10"/>
        <rFont val="Arial"/>
        <family val="2"/>
      </rPr>
      <t xml:space="preserve">TICKET_OUT_PRINTING </t>
    </r>
    <r>
      <rPr>
        <sz val="10"/>
        <rFont val="Arial"/>
        <family val="2"/>
      </rPr>
      <t>event in this table</t>
    </r>
  </si>
  <si>
    <r>
      <t xml:space="preserve">A count of total cash tickets print </t>
    </r>
    <r>
      <rPr>
        <sz val="10"/>
        <rFont val="Arial"/>
        <family val="2"/>
      </rPr>
      <t>attempts</t>
    </r>
    <r>
      <rPr>
        <i/>
        <sz val="10"/>
        <rFont val="Arial"/>
        <family val="2"/>
      </rPr>
      <t>.Increment just prior the logging the associated print events and commanding the TP to print. This meters provides the 'tser' value in related qcom 3 events. This meter is related to the TITO TSER field in QCOM v1.x, but it is not incremented the same way: in QCOM 1 TSER is a count of TO lockup entries; in QCOM 3 tser is a count of attempted TO prints.</t>
    </r>
  </si>
  <si>
    <r>
      <t xml:space="preserve">Refer to main document's section on the associated QCOM API function for the required actions and order thereof.
Note the </t>
    </r>
    <r>
      <rPr>
        <i/>
        <sz val="10"/>
        <rFont val="Arial"/>
        <family val="2"/>
      </rPr>
      <t xml:space="preserve">timestamp </t>
    </r>
    <r>
      <rPr>
        <sz val="10"/>
        <rFont val="Arial"/>
        <family val="2"/>
      </rPr>
      <t xml:space="preserve">must be adjusted to local time by the machine before printing the local time to the physical ticket, or displaying in audit mode. </t>
    </r>
  </si>
  <si>
    <t xml:space="preserve">TICKET_OUT_PRINT_START
or
ECT_FAILED </t>
  </si>
  <si>
    <r>
      <t xml:space="preserve">Re </t>
    </r>
    <r>
      <rPr>
        <b/>
        <sz val="10"/>
        <color rgb="FFFF0000"/>
        <rFont val="Arial"/>
        <family val="2"/>
      </rPr>
      <t xml:space="preserve">ectTicketOutSubtractCredit </t>
    </r>
    <r>
      <rPr>
        <sz val="10"/>
        <color rgb="FFFF0000"/>
        <rFont val="Arial"/>
        <family val="2"/>
      </rPr>
      <t>sth table entry. Clarified its notification column entry</t>
    </r>
  </si>
  <si>
    <r>
      <t xml:space="preserve">The machine has commenced printing a ticket for the given camt. The machine must not throw this event if the machine detects the TO device is not ready, or has an issue. In this case log the </t>
    </r>
    <r>
      <rPr>
        <b/>
        <sz val="10"/>
        <rFont val="Arial"/>
        <family val="2"/>
      </rPr>
      <t xml:space="preserve">ECT_FAILED </t>
    </r>
    <r>
      <rPr>
        <sz val="10"/>
        <rFont val="Arial"/>
        <family val="2"/>
      </rPr>
      <t xml:space="preserve">state event. The </t>
    </r>
    <r>
      <rPr>
        <b/>
        <i/>
        <sz val="10"/>
        <rFont val="Arial"/>
        <family val="2"/>
      </rPr>
      <t xml:space="preserve">tser </t>
    </r>
    <r>
      <rPr>
        <sz val="10"/>
        <rFont val="Arial"/>
        <family val="2"/>
      </rPr>
      <t xml:space="preserve">value equates to the value of the </t>
    </r>
    <r>
      <rPr>
        <b/>
        <i/>
        <sz val="10"/>
        <rFont val="Arial"/>
        <family val="2"/>
      </rPr>
      <t>ticketoutcount</t>
    </r>
    <r>
      <rPr>
        <b/>
        <sz val="10"/>
        <rFont val="Arial"/>
        <family val="2"/>
      </rPr>
      <t xml:space="preserve"> </t>
    </r>
    <r>
      <rPr>
        <sz val="10"/>
        <rFont val="Arial"/>
        <family val="2"/>
      </rPr>
      <t xml:space="preserve">meter. The first </t>
    </r>
    <r>
      <rPr>
        <b/>
        <i/>
        <sz val="10"/>
        <rFont val="Arial"/>
        <family val="2"/>
      </rPr>
      <t xml:space="preserve">tser </t>
    </r>
    <r>
      <rPr>
        <sz val="10"/>
        <rFont val="Arial"/>
        <family val="2"/>
      </rPr>
      <t xml:space="preserve">value after a factory reset must be 1.
Related: </t>
    </r>
    <r>
      <rPr>
        <b/>
        <sz val="10"/>
        <rFont val="Arial"/>
        <family val="2"/>
      </rPr>
      <t xml:space="preserve">ectTicketOutSubtractCredit() </t>
    </r>
    <r>
      <rPr>
        <sz val="10"/>
        <rFont val="Arial"/>
        <family val="2"/>
      </rPr>
      <t xml:space="preserve">QCOM API function and </t>
    </r>
    <r>
      <rPr>
        <b/>
        <sz val="10"/>
        <rFont val="Arial"/>
        <family val="2"/>
      </rPr>
      <t xml:space="preserve">TICKET_OUT_PRINTING </t>
    </r>
    <r>
      <rPr>
        <sz val="10"/>
        <rFont val="Arial"/>
        <family val="2"/>
      </rPr>
      <t>event</t>
    </r>
  </si>
  <si>
    <r>
      <t xml:space="preserve">The machine must increment the </t>
    </r>
    <r>
      <rPr>
        <b/>
        <sz val="10"/>
        <rFont val="Arial"/>
        <family val="2"/>
      </rPr>
      <t xml:space="preserve">ectsubsn </t>
    </r>
    <r>
      <rPr>
        <sz val="10"/>
        <rFont val="Arial"/>
        <family val="2"/>
      </rPr>
      <t xml:space="preserve">NV global variable and validate the </t>
    </r>
    <r>
      <rPr>
        <i/>
        <sz val="10"/>
        <rFont val="Arial"/>
        <family val="2"/>
      </rPr>
      <t xml:space="preserve">aamt </t>
    </r>
    <r>
      <rPr>
        <sz val="10"/>
        <rFont val="Arial"/>
        <family val="2"/>
      </rPr>
      <t xml:space="preserve">message field against the current credit meter value. If ok (i.e. aamt &lt;= CM), then the machine must log the </t>
    </r>
    <r>
      <rPr>
        <b/>
        <sz val="10"/>
        <rFont val="Arial"/>
        <family val="2"/>
      </rPr>
      <t>ECT_AUTHORISED</t>
    </r>
    <r>
      <rPr>
        <sz val="10"/>
        <rFont val="Arial"/>
        <family val="2"/>
      </rPr>
      <t xml:space="preserve"> state event and flag internally that a new authorisation for a ECT subtract operation has commenced. If not ok, then the machine must log the </t>
    </r>
    <r>
      <rPr>
        <b/>
        <sz val="10"/>
        <rFont val="Arial"/>
        <family val="2"/>
      </rPr>
      <t>ECT_FAILED</t>
    </r>
    <r>
      <rPr>
        <sz val="10"/>
        <rFont val="Arial"/>
        <family val="2"/>
      </rPr>
      <t xml:space="preserve"> state event with reason = "voided".</t>
    </r>
  </si>
  <si>
    <r>
      <t xml:space="preserve">This event is only applicable to ECT CM </t>
    </r>
    <r>
      <rPr>
        <b/>
        <sz val="10"/>
        <rFont val="Arial"/>
        <family val="2"/>
      </rPr>
      <t>subtraction</t>
    </r>
    <r>
      <rPr>
        <sz val="10"/>
        <rFont val="Arial"/>
        <family val="2"/>
      </rPr>
      <t xml:space="preserve"> operations.
Thrown by the QLE Lua software driver if a QCOM user previously authorised to perform an ECT from the CM fails which may be as a result of: the timeout period (reason = "</t>
    </r>
    <r>
      <rPr>
        <b/>
        <sz val="10"/>
        <rFont val="Arial"/>
        <family val="2"/>
      </rPr>
      <t>timeout</t>
    </r>
    <r>
      <rPr>
        <sz val="10"/>
        <rFont val="Arial"/>
        <family val="2"/>
      </rPr>
      <t>"), or if the previously authorised QCOM user declined the authorisation (reason = "</t>
    </r>
    <r>
      <rPr>
        <b/>
        <sz val="10"/>
        <rFont val="Arial"/>
        <family val="2"/>
      </rPr>
      <t>declined</t>
    </r>
    <r>
      <rPr>
        <sz val="10"/>
        <rFont val="Arial"/>
        <family val="2"/>
      </rPr>
      <t>") via the QCOM API function ectSubtractCreditDeclined().
Thrown by the machine if the credit meter decreased during the authorisation period (reason = "</t>
    </r>
    <r>
      <rPr>
        <b/>
        <sz val="10"/>
        <rFont val="Arial"/>
        <family val="2"/>
      </rPr>
      <t>voided</t>
    </r>
    <r>
      <rPr>
        <sz val="10"/>
        <rFont val="Arial"/>
        <family val="2"/>
      </rPr>
      <t xml:space="preserve">"). This period starts upon the machine's successful processing of the </t>
    </r>
    <r>
      <rPr>
        <b/>
        <i/>
        <sz val="10"/>
        <rFont val="Arial"/>
        <family val="2"/>
      </rPr>
      <t>ectSubtractCreditAuthorised</t>
    </r>
    <r>
      <rPr>
        <sz val="10"/>
        <rFont val="Arial"/>
        <family val="2"/>
      </rPr>
      <t xml:space="preserve"> STH message; and typically ends upon the machine's processing of either the </t>
    </r>
    <r>
      <rPr>
        <b/>
        <i/>
        <sz val="10"/>
        <rFont val="Arial"/>
        <family val="2"/>
      </rPr>
      <t>ectSubtractCreditAuthorised</t>
    </r>
    <r>
      <rPr>
        <sz val="10"/>
        <rFont val="Arial"/>
        <family val="2"/>
      </rPr>
      <t xml:space="preserve">, </t>
    </r>
    <r>
      <rPr>
        <b/>
        <i/>
        <sz val="10"/>
        <rFont val="Arial"/>
        <family val="2"/>
      </rPr>
      <t>ectSubtractCredit</t>
    </r>
    <r>
      <rPr>
        <sz val="10"/>
        <rFont val="Arial"/>
        <family val="2"/>
      </rPr>
      <t xml:space="preserve">, or </t>
    </r>
    <r>
      <rPr>
        <b/>
        <i/>
        <sz val="10"/>
        <rFont val="Arial"/>
        <family val="2"/>
      </rPr>
      <t xml:space="preserve">ectTicketOutSubtractCredit </t>
    </r>
    <r>
      <rPr>
        <sz val="10"/>
        <rFont val="Arial"/>
        <family val="2"/>
      </rPr>
      <t xml:space="preserve">STH message processing. 
</t>
    </r>
    <r>
      <rPr>
        <i/>
        <sz val="10"/>
        <rFont val="Arial"/>
        <family val="2"/>
      </rPr>
      <t xml:space="preserve">"voided" is only possible when the machine processes the ectSubtractCreditAuthorised sth message as this message may occur at anytime (e.g. immedately prior a play in an EGM)
</t>
    </r>
    <r>
      <rPr>
        <sz val="10"/>
        <rFont val="Arial"/>
        <family val="2"/>
      </rPr>
      <t xml:space="preserve">
May also be thrown by the machine if upon processing a STH subtract message the machine found it was no longer in a SL at the time. E.g. fault condition, or door open had occurred, or the reset key was turned and SL had exited. (reason = "</t>
    </r>
    <r>
      <rPr>
        <b/>
        <sz val="10"/>
        <rFont val="Arial"/>
        <family val="2"/>
      </rPr>
      <t>wrong state</t>
    </r>
    <r>
      <rPr>
        <sz val="10"/>
        <rFont val="Arial"/>
        <family val="2"/>
      </rPr>
      <t xml:space="preserve">"). </t>
    </r>
    <r>
      <rPr>
        <i/>
        <sz val="8"/>
        <rFont val="Arial"/>
        <family val="2"/>
      </rPr>
      <t>This is only testable via emulator or as a source code check because the associated QCOM API functions check the state before allowing. Thus the window to create a "wrong state" scenerio would be micro-secs or smaller. It is only remotely possible because the QLE's state lags slightly behind the machine's actual state as QCOM state events are buffered the and QLE runs in its own process.</t>
    </r>
    <r>
      <rPr>
        <i/>
        <sz val="10"/>
        <rFont val="Arial"/>
        <family val="2"/>
      </rPr>
      <t xml:space="preserve">
</t>
    </r>
    <r>
      <rPr>
        <sz val="10"/>
        <rFont val="Arial"/>
        <family val="2"/>
      </rPr>
      <t xml:space="preserve">
When this state event occurs in the QLE LSD, the ECT authorisation record is deleted by the QLE Lua software driver which ends the current authorisation in the QLE LSD. </t>
    </r>
  </si>
  <si>
    <r>
      <t xml:space="preserve">Thrown the instant a play's bet is locked and the play show commences. The </t>
    </r>
    <r>
      <rPr>
        <i/>
        <sz val="10"/>
        <rFont val="Arial"/>
        <family val="2"/>
      </rPr>
      <t xml:space="preserve">gameID </t>
    </r>
    <r>
      <rPr>
        <sz val="10"/>
        <rFont val="Arial"/>
        <family val="2"/>
      </rPr>
      <t xml:space="preserve">property denotes the game index in the machine.  The </t>
    </r>
    <r>
      <rPr>
        <i/>
        <sz val="10"/>
        <rFont val="Arial"/>
        <family val="2"/>
      </rPr>
      <t>bet</t>
    </r>
    <r>
      <rPr>
        <sz val="10"/>
        <rFont val="Arial"/>
        <family val="2"/>
      </rPr>
      <t xml:space="preserve"> property denotes the bet for the play and tprtp denotes the percentage return to player of the game at the given bet.
The </t>
    </r>
    <r>
      <rPr>
        <b/>
        <i/>
        <sz val="10"/>
        <rFont val="Arial"/>
        <family val="2"/>
      </rPr>
      <t>pcont</t>
    </r>
    <r>
      <rPr>
        <sz val="10"/>
        <rFont val="Arial"/>
        <family val="2"/>
      </rPr>
      <t xml:space="preserve"> field must only present if the game commenced has one or more progressive levels requiring contribution. It must be comprised of a single string serialised Lua table, indexed by progressive level number (refer </t>
    </r>
    <r>
      <rPr>
        <i/>
        <sz val="10"/>
        <rFont val="Arial"/>
        <family val="2"/>
      </rPr>
      <t xml:space="preserve">plevn </t>
    </r>
    <r>
      <rPr>
        <sz val="10"/>
        <rFont val="Arial"/>
        <family val="2"/>
      </rPr>
      <t xml:space="preserve">global type), where each value is sub-table (one per progressive level) </t>
    </r>
    <r>
      <rPr>
        <b/>
        <sz val="10"/>
        <rFont val="Arial"/>
        <family val="2"/>
      </rPr>
      <t>comprised of all updated progressive level properties as a result of the play</t>
    </r>
    <r>
      <rPr>
        <sz val="10"/>
        <rFont val="Arial"/>
        <family val="2"/>
      </rPr>
      <t xml:space="preserve">. For a LP level, each sub-table will simply be the </t>
    </r>
    <r>
      <rPr>
        <i/>
        <sz val="10"/>
        <rFont val="Arial"/>
        <family val="2"/>
      </rPr>
      <t>pgid</t>
    </r>
    <r>
      <rPr>
        <sz val="10"/>
        <rFont val="Arial"/>
        <family val="2"/>
      </rPr>
      <t xml:space="preserve"> and </t>
    </r>
    <r>
      <rPr>
        <i/>
        <sz val="10"/>
        <rFont val="Arial"/>
        <family val="2"/>
      </rPr>
      <t>turnover</t>
    </r>
    <r>
      <rPr>
        <sz val="10"/>
        <rFont val="Arial"/>
        <family val="2"/>
      </rPr>
      <t xml:space="preserve"> properties. For a SAP level, a typical sub-table will be comprised of: </t>
    </r>
    <r>
      <rPr>
        <i/>
        <sz val="10"/>
        <rFont val="Arial"/>
        <family val="2"/>
      </rPr>
      <t>turnover,</t>
    </r>
    <r>
      <rPr>
        <sz val="10"/>
        <rFont val="Arial"/>
        <family val="2"/>
      </rPr>
      <t xml:space="preserve"> </t>
    </r>
    <r>
      <rPr>
        <i/>
        <sz val="10"/>
        <rFont val="Arial"/>
        <family val="2"/>
      </rPr>
      <t>liab</t>
    </r>
    <r>
      <rPr>
        <sz val="10"/>
        <rFont val="Arial"/>
        <family val="2"/>
      </rPr>
      <t xml:space="preserve">  and </t>
    </r>
    <r>
      <rPr>
        <i/>
        <sz val="10"/>
        <rFont val="Arial"/>
        <family val="2"/>
      </rPr>
      <t>prizeiw</t>
    </r>
    <r>
      <rPr>
        <sz val="10"/>
        <rFont val="Arial"/>
        <family val="2"/>
      </rPr>
      <t xml:space="preserve"> properties, but will also include any custom SAP level properties that have changed as a result of the play's commencement. </t>
    </r>
    <r>
      <rPr>
        <i/>
        <sz val="10"/>
        <rFont val="Arial"/>
        <family val="2"/>
      </rPr>
      <t>pcont e</t>
    </r>
    <r>
      <rPr>
        <sz val="10"/>
        <rFont val="Arial"/>
        <family val="2"/>
      </rPr>
      <t>xample: (a game with pnum = 2; plevn:1 is lp and plevn 2 is sap.
{[1] = {pgid = "abcdef", turnover=1234}, {2] = {turnover=1234, liab= 3456, prizeiw=1003456} } -- properties present may vary. See above para.</t>
    </r>
  </si>
  <si>
    <t xml:space="preserve">pluid : string,  camt </t>
  </si>
  <si>
    <r>
      <t>Applicable to SAP levels only. This function attempts to instigate a positive contribution of c</t>
    </r>
    <r>
      <rPr>
        <i/>
        <sz val="10"/>
        <rFont val="Arial"/>
        <family val="2"/>
      </rPr>
      <t xml:space="preserve">amt </t>
    </r>
    <r>
      <rPr>
        <sz val="10"/>
        <rFont val="Arial"/>
        <family val="2"/>
      </rPr>
      <t xml:space="preserve">to the value of the SAP level denoted by the arguments. The EGM must be in idle mode. The amount argument must be a positive non-zero integer number. The QLE LSD will reject any amount that is greater than the jackpot result of (ceiling - sup) x 3 and return an error. NB the EGM could still reject the amount for other reasons. Returns true on success and nil on fail which denotes if the call passed initial checks. Overall sucess or fail is indicated via the subsequent corresponding </t>
    </r>
    <r>
      <rPr>
        <b/>
        <sz val="10"/>
        <rFont val="Arial"/>
        <family val="2"/>
      </rPr>
      <t>PROGR_CFG</t>
    </r>
    <r>
      <rPr>
        <sz val="10"/>
        <rFont val="Arial"/>
        <family val="2"/>
      </rPr>
      <t xml:space="preserve"> state event. Also refer to this function's sendToHost message desciption for more information (link at right).</t>
    </r>
  </si>
  <si>
    <r>
      <t xml:space="preserve">Applicable to SAP levels only. This function attempts to instigate a negative contribution to the value of the SAP level denoted by the arguments by </t>
    </r>
    <r>
      <rPr>
        <i/>
        <sz val="10"/>
        <rFont val="Arial"/>
        <family val="2"/>
      </rPr>
      <t>camt</t>
    </r>
    <r>
      <rPr>
        <sz val="10"/>
        <rFont val="Arial"/>
        <family val="2"/>
      </rPr>
      <t xml:space="preserve">. The EGM must be in idle mode. The amount argument must be a positive non-zero integer number. The function returns true on success and nil on failure which denotes if the call passed initial checks. If the amount function argument was greater than the current jackpot value (liab) then the function will return an error. NB the EGM could still reject the amount for other reasons. Overall success is indicated via the subsequent corresponding </t>
    </r>
    <r>
      <rPr>
        <b/>
        <sz val="10"/>
        <rFont val="Arial"/>
        <family val="2"/>
      </rPr>
      <t>PROGR_CFG</t>
    </r>
    <r>
      <rPr>
        <sz val="10"/>
        <rFont val="Arial"/>
        <family val="2"/>
      </rPr>
      <t xml:space="preserve"> state event. Also refer to this function's sendToHost message desciption for more information (link at right).</t>
    </r>
  </si>
  <si>
    <r>
      <t xml:space="preserve">CA_RECHECK_STATE
Sanity check and apply the adjustment and save the updated level properties to NV memory. Queue the </t>
    </r>
    <r>
      <rPr>
        <b/>
        <sz val="10"/>
        <rFont val="Arial"/>
        <family val="2"/>
      </rPr>
      <t xml:space="preserve">PROGR_CFG </t>
    </r>
    <r>
      <rPr>
        <sz val="10"/>
        <rFont val="Arial"/>
        <family val="2"/>
      </rPr>
      <t xml:space="preserve">state event with the result of the adjustment attempt. If sucessful, the state event must include details of all affected and changed progressive level properties. Typical affected level properties are for example: prizeiw, liab, overflow, adjneg.
If sucessful, also log a </t>
    </r>
    <r>
      <rPr>
        <b/>
        <sz val="10"/>
        <rFont val="Arial"/>
        <family val="2"/>
      </rPr>
      <t>PROGR_LVL_NEG_ADJ</t>
    </r>
    <r>
      <rPr>
        <sz val="10"/>
        <rFont val="Arial"/>
        <family val="2"/>
      </rPr>
      <t xml:space="preserve"> event.</t>
    </r>
  </si>
  <si>
    <r>
      <t xml:space="preserve">CA_RECHECK_STATE
Sanity check and apply the adjustment and save the updated level properties to NV memory. Queue the </t>
    </r>
    <r>
      <rPr>
        <b/>
        <sz val="10"/>
        <rFont val="Arial"/>
        <family val="2"/>
      </rPr>
      <t xml:space="preserve">PROGR_CFG </t>
    </r>
    <r>
      <rPr>
        <sz val="10"/>
        <rFont val="Arial"/>
        <family val="2"/>
      </rPr>
      <t xml:space="preserve">state event with the result of the adjustment attempt. If sucessful, the state event must include details of all affected and changed progressive level properties. Typical affected level properties are for example: prizeiw, liab, overflow, adjpos.
If sucessful, also log a </t>
    </r>
    <r>
      <rPr>
        <b/>
        <sz val="10"/>
        <rFont val="Arial"/>
        <family val="2"/>
      </rPr>
      <t>PROGR_LVL_POS_ADJ</t>
    </r>
    <r>
      <rPr>
        <sz val="10"/>
        <rFont val="Arial"/>
        <family val="2"/>
      </rPr>
      <t xml:space="preserve"> event.</t>
    </r>
  </si>
  <si>
    <t>{gameid=&lt;gameid&gt;, var=&lt;varid&gt;, prtp=&lt;PRTP&gt;}</t>
  </si>
  <si>
    <t>{gameid=&lt;gameid&gt;, var=&lt;varid&gt;, pluid=&lt;pluid&gt;, pgid=&lt;pgid&gt;, plvl=&lt;integer&gt;, hits=&lt;integer&gt;, amt=&lt;camt&gt;}</t>
  </si>
  <si>
    <t>gameid, var, amt</t>
  </si>
  <si>
    <t>gameid, var</t>
  </si>
  <si>
    <r>
      <t xml:space="preserve">This function attempts to initiate a change to the properties of the progressive level/s and properties in the table argument. The function applies a high level set of sanity checks on any attempted changes (refer SDK qcomapi.lua) and will deny the request (returning: nil, error string) if any issues are detected. If the argument passes initial sanity checks, the function will send the sanitised argument onto the EGM via a STH message for processing. Unknown, or ineligible properties for change provided in the table argument will be ignored and not sent in the corresponding sth message. 
In response, the EGM will then perform a full set of sanity checks, level recalculation and indicating a success or failure via the </t>
    </r>
    <r>
      <rPr>
        <b/>
        <sz val="10"/>
        <rFont val="Arial"/>
        <family val="2"/>
      </rPr>
      <t xml:space="preserve">PROGR_CFG </t>
    </r>
    <r>
      <rPr>
        <sz val="10"/>
        <rFont val="Arial"/>
        <family val="2"/>
      </rPr>
      <t xml:space="preserve">state event. 
On success, all updated level properties will appear in the above state event as a result of the level recalculation and an </t>
    </r>
    <r>
      <rPr>
        <b/>
        <sz val="10"/>
        <rFont val="Arial"/>
        <family val="2"/>
      </rPr>
      <t>EVENT(PROGR_CFG_CHANGED)</t>
    </r>
    <r>
      <rPr>
        <sz val="10"/>
        <rFont val="Arial"/>
        <family val="2"/>
      </rPr>
      <t xml:space="preserve"> state event will be also logged.
The EGM uses the </t>
    </r>
    <r>
      <rPr>
        <i/>
        <sz val="10"/>
        <rFont val="Arial"/>
        <family val="2"/>
      </rPr>
      <t xml:space="preserve">setp </t>
    </r>
    <r>
      <rPr>
        <sz val="10"/>
        <rFont val="Arial"/>
        <family val="2"/>
      </rPr>
      <t xml:space="preserve">progressive level property re qcom_progrGetp() to indicate which level properties may be changed. Typical common properties listed here are: pgid, pinc, sup &amp; ceiling; but this may vary from game to game at the discretion of the EGM except for pgid for LP capable levels which is a mandatory changable property. 
If a call turns out to benign, then the function will return the value: </t>
    </r>
    <r>
      <rPr>
        <i/>
        <sz val="10"/>
        <rFont val="Arial"/>
        <family val="2"/>
      </rPr>
      <t>true, "benign"</t>
    </r>
    <r>
      <rPr>
        <sz val="10"/>
        <rFont val="Arial"/>
        <family val="2"/>
      </rPr>
      <t>; indicating that no sendToHost message will be logged, which means PROGR_CFG state event and the EVENT will also not be logged.
The EGM must be in idle mode and zero credit for this function to work.
Other functionality, sanity checks and caveats concerning this function are generally as per the QCOM v1 Progressive configuration poll where applicable. 
Related: QCOM section 25.</t>
    </r>
  </si>
  <si>
    <r>
      <t xml:space="preserve">Logged upon completion of every hopper payout and the machine is returning to idle mode.
NB it is possible that this state events </t>
    </r>
    <r>
      <rPr>
        <i/>
        <sz val="10"/>
        <rFont val="Arial"/>
        <family val="2"/>
      </rPr>
      <t>coinsout</t>
    </r>
    <r>
      <rPr>
        <sz val="10"/>
        <rFont val="Arial"/>
        <family val="2"/>
      </rPr>
      <t xml:space="preserve"> field's value will increment w.r.t the last thrown </t>
    </r>
    <r>
      <rPr>
        <b/>
        <sz val="10"/>
        <rFont val="Arial"/>
        <family val="2"/>
      </rPr>
      <t xml:space="preserve">HOPPER_OUT </t>
    </r>
    <r>
      <rPr>
        <sz val="10"/>
        <rFont val="Arial"/>
        <family val="2"/>
      </rPr>
      <t xml:space="preserve">state event's </t>
    </r>
    <r>
      <rPr>
        <i/>
        <sz val="10"/>
        <rFont val="Arial"/>
        <family val="2"/>
      </rPr>
      <t>coinsout</t>
    </r>
    <r>
      <rPr>
        <sz val="10"/>
        <rFont val="Arial"/>
        <family val="2"/>
      </rPr>
      <t xml:space="preserve"> value, since the </t>
    </r>
    <r>
      <rPr>
        <b/>
        <sz val="10"/>
        <rFont val="Arial"/>
        <family val="2"/>
      </rPr>
      <t xml:space="preserve">HOPPER_OUT </t>
    </r>
    <r>
      <rPr>
        <sz val="10"/>
        <rFont val="Arial"/>
        <family val="2"/>
      </rPr>
      <t xml:space="preserve">state event is throttled.
If the hopper pay is interrupted by a fault or door open, then this state event would be logged after the fault condition is either cleared or quieted ro door is closed.
If the machine is restarted during a hopper pay then this event must be logged on restart by the machine after processing the </t>
    </r>
    <r>
      <rPr>
        <i/>
        <sz val="10"/>
        <rFont val="Arial"/>
        <family val="2"/>
      </rPr>
      <t xml:space="preserve">qle_ready </t>
    </r>
    <r>
      <rPr>
        <sz val="10"/>
        <rFont val="Arial"/>
        <family val="2"/>
      </rPr>
      <t>message. Refer to the q</t>
    </r>
    <r>
      <rPr>
        <i/>
        <sz val="10"/>
        <rFont val="Arial"/>
        <family val="2"/>
      </rPr>
      <t xml:space="preserve">le_ready </t>
    </r>
    <r>
      <rPr>
        <sz val="10"/>
        <rFont val="Arial"/>
        <family val="2"/>
      </rPr>
      <t xml:space="preserve">message required actions in the SendToHost sheet in this document. </t>
    </r>
  </si>
  <si>
    <r>
      <t xml:space="preserve">Logged by the EGM in response to the </t>
    </r>
    <r>
      <rPr>
        <b/>
        <i/>
        <sz val="10"/>
        <rFont val="Arial"/>
        <family val="2"/>
      </rPr>
      <t xml:space="preserve">progrSetp </t>
    </r>
    <r>
      <rPr>
        <i/>
        <sz val="10"/>
        <rFont val="Arial"/>
        <family val="2"/>
      </rPr>
      <t>(that contains the datas field),</t>
    </r>
    <r>
      <rPr>
        <b/>
        <i/>
        <sz val="10"/>
        <rFont val="Arial"/>
        <family val="2"/>
      </rPr>
      <t xml:space="preserve"> progrPosAdj </t>
    </r>
    <r>
      <rPr>
        <i/>
        <sz val="10"/>
        <rFont val="Arial"/>
        <family val="2"/>
      </rPr>
      <t>and</t>
    </r>
    <r>
      <rPr>
        <b/>
        <i/>
        <sz val="10"/>
        <rFont val="Arial"/>
        <family val="2"/>
      </rPr>
      <t xml:space="preserve"> progrNegAdj </t>
    </r>
    <r>
      <rPr>
        <sz val="10"/>
        <rFont val="Arial"/>
        <family val="2"/>
      </rPr>
      <t>sendtoHost messages.
The 'reason' event data property must denotes which STH message was the source.
It's also possible to see this state event logged in response to a game variation change (reason = "</t>
    </r>
    <r>
      <rPr>
        <b/>
        <sz val="10"/>
        <rFont val="Arial"/>
        <family val="2"/>
      </rPr>
      <t>gameSetVar</t>
    </r>
    <r>
      <rPr>
        <sz val="10"/>
        <rFont val="Arial"/>
        <family val="2"/>
      </rPr>
      <t xml:space="preserve">") w.r.t. multi-variation games with different progressive configurations per game variation. In this case, this state event must be logged after the </t>
    </r>
    <r>
      <rPr>
        <b/>
        <sz val="10"/>
        <rFont val="Arial"/>
        <family val="2"/>
      </rPr>
      <t xml:space="preserve">GAME_VAR_CHANGED </t>
    </r>
    <r>
      <rPr>
        <sz val="10"/>
        <rFont val="Arial"/>
        <family val="2"/>
      </rPr>
      <t xml:space="preserve">state event.
The </t>
    </r>
    <r>
      <rPr>
        <b/>
        <i/>
        <sz val="10"/>
        <rFont val="Arial"/>
        <family val="2"/>
      </rPr>
      <t>datas</t>
    </r>
    <r>
      <rPr>
        <i/>
        <sz val="10"/>
        <rFont val="Arial"/>
        <family val="2"/>
      </rPr>
      <t xml:space="preserve"> </t>
    </r>
    <r>
      <rPr>
        <sz val="10"/>
        <rFont val="Arial"/>
        <family val="2"/>
      </rPr>
      <t xml:space="preserve">string must be present only if successful. The </t>
    </r>
    <r>
      <rPr>
        <i/>
        <sz val="10"/>
        <rFont val="Arial"/>
        <family val="2"/>
      </rPr>
      <t xml:space="preserve">datas </t>
    </r>
    <r>
      <rPr>
        <sz val="10"/>
        <rFont val="Arial"/>
        <family val="2"/>
      </rPr>
      <t xml:space="preserve">string must be a Lua serialised (numerically indexed) table of table. I.e. "{{},{},{}...}"; where each sub-table denotes the changed progressive level properties for a given level. (The sub-table must include all properties changed both directly and indirectly; e.g. </t>
    </r>
    <r>
      <rPr>
        <i/>
        <sz val="10"/>
        <rFont val="Arial"/>
        <family val="2"/>
      </rPr>
      <t>prizeiw</t>
    </r>
    <r>
      <rPr>
        <sz val="10"/>
        <rFont val="Arial"/>
        <family val="2"/>
      </rPr>
      <t xml:space="preserve"> will change is </t>
    </r>
    <r>
      <rPr>
        <i/>
        <sz val="10"/>
        <rFont val="Arial"/>
        <family val="2"/>
      </rPr>
      <t>sup</t>
    </r>
    <r>
      <rPr>
        <sz val="10"/>
        <rFont val="Arial"/>
        <family val="2"/>
      </rPr>
      <t xml:space="preserve"> is changed). Each sub-table must include the </t>
    </r>
    <r>
      <rPr>
        <i/>
        <sz val="10"/>
        <rFont val="Arial"/>
        <family val="2"/>
      </rPr>
      <t xml:space="preserve">pluid </t>
    </r>
    <r>
      <rPr>
        <sz val="10"/>
        <rFont val="Arial"/>
        <family val="2"/>
      </rPr>
      <t xml:space="preserve">field for identification purposes.
When the </t>
    </r>
    <r>
      <rPr>
        <b/>
        <i/>
        <sz val="10"/>
        <rFont val="Arial"/>
        <family val="2"/>
      </rPr>
      <t xml:space="preserve">datas </t>
    </r>
    <r>
      <rPr>
        <sz val="10"/>
        <rFont val="Arial"/>
        <family val="2"/>
      </rPr>
      <t>field is present, the QLE will deserialise back it into a Lua table and add it to the state event's data under the fieldname '</t>
    </r>
    <r>
      <rPr>
        <b/>
        <i/>
        <sz val="10"/>
        <rFont val="Arial"/>
        <family val="2"/>
      </rPr>
      <t>pt</t>
    </r>
    <r>
      <rPr>
        <sz val="10"/>
        <rFont val="Arial"/>
        <family val="2"/>
      </rPr>
      <t xml:space="preserve">' for use by QCOM users.
The </t>
    </r>
    <r>
      <rPr>
        <b/>
        <i/>
        <sz val="10"/>
        <rFont val="Arial"/>
        <family val="2"/>
      </rPr>
      <t>errmsg</t>
    </r>
    <r>
      <rPr>
        <sz val="10"/>
        <rFont val="Arial"/>
        <family val="2"/>
      </rPr>
      <t xml:space="preserve"> field must only be present if sucess = false and must indicate the reason for the failure. If the reason for the failure was EGM stated related then set errmsg equal to the string "wrong state".</t>
    </r>
  </si>
  <si>
    <r>
      <t>A manufacturer assigned</t>
    </r>
    <r>
      <rPr>
        <b/>
        <sz val="10"/>
        <rFont val="Arial"/>
        <family val="2"/>
      </rPr>
      <t xml:space="preserve"> </t>
    </r>
    <r>
      <rPr>
        <i/>
        <sz val="10"/>
        <rFont val="Arial"/>
        <family val="2"/>
      </rPr>
      <t>string</t>
    </r>
    <r>
      <rPr>
        <sz val="10"/>
        <rFont val="Arial"/>
        <family val="2"/>
      </rPr>
      <t xml:space="preserve"> that must uniquely identify the game name (but not the version thereof) with respect to a given game manufacturer's game library. Max length is</t>
    </r>
    <r>
      <rPr>
        <b/>
        <sz val="10"/>
        <rFont val="Arial"/>
        <family val="2"/>
      </rPr>
      <t xml:space="preserve"> 16</t>
    </r>
    <r>
      <rPr>
        <sz val="10"/>
        <rFont val="Arial"/>
        <family val="2"/>
      </rPr>
      <t xml:space="preserve"> characters. gameid must be a </t>
    </r>
    <r>
      <rPr>
        <b/>
        <sz val="10"/>
        <rFont val="Arial"/>
        <family val="2"/>
      </rPr>
      <t>valid Lua identifier</t>
    </r>
    <r>
      <rPr>
        <sz val="10"/>
        <rFont val="Arial"/>
        <family val="2"/>
      </rPr>
      <t xml:space="preserve"> (see the </t>
    </r>
    <r>
      <rPr>
        <i/>
        <sz val="10"/>
        <rFont val="Arial"/>
        <family val="2"/>
      </rPr>
      <t xml:space="preserve">lua_ident </t>
    </r>
    <r>
      <rPr>
        <sz val="10"/>
        <rFont val="Arial"/>
        <family val="2"/>
      </rPr>
      <t xml:space="preserve">global type). This field must be as close to the real game name as possible, otherwise an abbreviation thereof. This type is used as the </t>
    </r>
    <r>
      <rPr>
        <b/>
        <sz val="10"/>
        <rFont val="Arial"/>
        <family val="2"/>
      </rPr>
      <t>primary index</t>
    </r>
    <r>
      <rPr>
        <sz val="10"/>
        <rFont val="Arial"/>
        <family val="2"/>
      </rPr>
      <t xml:space="preserve"> for game record data in the QCOM Lua engine and is used in </t>
    </r>
    <r>
      <rPr>
        <b/>
        <sz val="10"/>
        <rFont val="Arial"/>
        <family val="2"/>
      </rPr>
      <t>QCOM Events</t>
    </r>
    <r>
      <rPr>
        <sz val="10"/>
        <rFont val="Arial"/>
        <family val="2"/>
      </rPr>
      <t xml:space="preserve">. The gameid of "all" is reserved and must not be used.
</t>
    </r>
    <r>
      <rPr>
        <b/>
        <sz val="10"/>
        <rFont val="Arial"/>
        <family val="2"/>
      </rPr>
      <t xml:space="preserve">Proposal: make gameid deterministic, based on gameuid:
</t>
    </r>
    <r>
      <rPr>
        <sz val="10"/>
        <rFont val="Arial"/>
        <family val="2"/>
      </rPr>
      <t xml:space="preserve">
First letter of each word in the game name (as a capital letter), plus the CRC32 result (the first 4 characters only, zero padded, lowercase) of the game's gameuid field; if the game name starts with a number then prepend an underscore.
e.g. If gameuid = "Lots of Bucks;v1.0.0;2016" then gameid = "LOBbfc8"
Rationale: gameid appears in event reports and ideally should be at least an abreviation of the game name.
Related: OLGR MTR document: "Data Requirements for Monitored EGMs"</t>
    </r>
  </si>
  <si>
    <t>2021-Oct-06</t>
  </si>
  <si>
    <t>Progressive level ID.  A string index into a game's progressive levels. E.g. "mega", "major", "mini", "minor".  Naming convention is at the discretion of the machine manufacturer. The string may also contain underscores.</t>
  </si>
  <si>
    <t>Progressive level UID. Refer QCOM 3 specification document for more information. The string may also contain underscores.</t>
  </si>
  <si>
    <t>Clarified that plevs &amp; pluid global types must be the global lua_ident global type</t>
  </si>
  <si>
    <r>
      <t xml:space="preserve">Clarified qcom 3 docx requirements that upon a progressive win, all associated meters must be updated with the logging of the </t>
    </r>
    <r>
      <rPr>
        <b/>
        <sz val="10"/>
        <color rgb="FFFF0000"/>
        <rFont val="Arial"/>
        <family val="2"/>
      </rPr>
      <t>PROGR_AWARD</t>
    </r>
    <r>
      <rPr>
        <sz val="10"/>
        <color rgb="FFFF0000"/>
        <rFont val="Arial"/>
        <family val="2"/>
      </rPr>
      <t xml:space="preserve"> state event. This is easiest to implement because of the support in QCOM 3 for multiple/simultaneous lp hits per play. (NB Previous release candidate documents clarified that lp wins meters would be updated upon lp lockup exit and v3.0.2 did not state when at all)</t>
    </r>
  </si>
  <si>
    <t>idInterfaceVersion set to 30307
QSIM / SDK release #41</t>
  </si>
  <si>
    <t>Made qcom.machineInactivityTimer() tba - do not implement</t>
  </si>
  <si>
    <t>QCOM_ENGINE_EXCEPTION: clarified what seid and msg to use for machine instigated panics.</t>
  </si>
  <si>
    <t>Updated top EGM state transition diagram on the 'SE Diagrams' sheet. Other 2 still need updating</t>
  </si>
  <si>
    <t>Redline will no longer be used to highlight changes to this document. This revision history covers each and every change.</t>
  </si>
  <si>
    <t>Added new 'Matrix' worksheet (ported from appendix A QCOM v1)</t>
  </si>
  <si>
    <t>Fixed version control issue. The 2nd &amp; 3rd last changes made on Sep-11 above got lost. Added back in</t>
  </si>
  <si>
    <r>
      <t>Fixed caps typo re userSetUAApublickey (was userSetUAApublic</t>
    </r>
    <r>
      <rPr>
        <b/>
        <sz val="10"/>
        <color rgb="FFFF0000"/>
        <rFont val="Arial"/>
        <family val="2"/>
      </rPr>
      <t>K</t>
    </r>
    <r>
      <rPr>
        <sz val="10"/>
        <color rgb="FFFF0000"/>
        <rFont val="Arial"/>
        <family val="2"/>
      </rPr>
      <t>ey which was incorrect)</t>
    </r>
  </si>
  <si>
    <r>
      <t xml:space="preserve">Unique ID string. A string comprised of only the characters: </t>
    </r>
    <r>
      <rPr>
        <b/>
        <sz val="10"/>
        <rFont val="Arial"/>
        <family val="2"/>
      </rPr>
      <t>a-z A-Z 0-9_-.()</t>
    </r>
    <r>
      <rPr>
        <sz val="10"/>
        <rFont val="Arial"/>
        <family val="2"/>
      </rPr>
      <t xml:space="preserve"> including the </t>
    </r>
    <r>
      <rPr>
        <b/>
        <sz val="10"/>
        <rFont val="Arial"/>
        <family val="2"/>
      </rPr>
      <t>space</t>
    </r>
    <r>
      <rPr>
        <sz val="10"/>
        <rFont val="Arial"/>
        <family val="2"/>
      </rPr>
      <t xml:space="preserve"> character.
Consecutive space characters are not allowed. The string must not start or end with a space character.</t>
    </r>
  </si>
  <si>
    <t xml:space="preserve">This function hooks the given Lua function denoted by the function argument to the given state event denoted by the sEventID string argument.  The function will then be executed by the QLE LSD whenever the event is subsequently triggered.  </t>
  </si>
  <si>
    <t>_</t>
  </si>
  <si>
    <t>Clarified that plevs &amp; pluid global types must all be the lua_ident global type</t>
  </si>
  <si>
    <r>
      <t xml:space="preserve">Log after an attempt by the machine at writing new firmware to a peripheral device has completed. In qcom 3, as firmware upgrades occur upon a machine restart, this event should be logged in the machine's hander for the </t>
    </r>
    <r>
      <rPr>
        <b/>
        <i/>
        <sz val="10"/>
        <rFont val="Arial"/>
        <family val="2"/>
      </rPr>
      <t xml:space="preserve">qle_ready </t>
    </r>
    <r>
      <rPr>
        <sz val="10"/>
        <rFont val="Arial"/>
        <family val="2"/>
      </rPr>
      <t xml:space="preserve">STH message. The </t>
    </r>
    <r>
      <rPr>
        <b/>
        <i/>
        <sz val="10"/>
        <rFont val="Arial"/>
        <family val="2"/>
      </rPr>
      <t>fds</t>
    </r>
    <r>
      <rPr>
        <sz val="10"/>
        <rFont val="Arial"/>
        <family val="2"/>
      </rPr>
      <t xml:space="preserve"> field must be included only on success and errmsg only upon a failure.
Related: </t>
    </r>
    <r>
      <rPr>
        <i/>
        <sz val="10"/>
        <rFont val="Arial"/>
        <family val="2"/>
      </rPr>
      <t xml:space="preserve">pfwdownload </t>
    </r>
    <r>
      <rPr>
        <sz val="10"/>
        <rFont val="Arial"/>
        <family val="2"/>
      </rPr>
      <t>sth message &amp; PERIPHERAL_UPGRADE state event.</t>
    </r>
  </si>
  <si>
    <t xml:space="preserve">Firmware descriptor string. Printable chars only (no spaces), 80 char max </t>
  </si>
  <si>
    <t>2021-Oct-18</t>
  </si>
  <si>
    <t xml:space="preserve">Clarified Firmware descriptor string property (fds). Printable chars only (no spaces), 80 chars max </t>
  </si>
  <si>
    <t>gameVer property - must not contain spaces anymore</t>
  </si>
  <si>
    <r>
      <t xml:space="preserve">The manufacturer assigned market name of a game. </t>
    </r>
    <r>
      <rPr>
        <i/>
        <sz val="10"/>
        <rFont val="Arial"/>
        <family val="2"/>
      </rPr>
      <t xml:space="preserve">gamename </t>
    </r>
    <r>
      <rPr>
        <sz val="10"/>
        <rFont val="Arial"/>
        <family val="2"/>
      </rPr>
      <t xml:space="preserve">must not include game version information unless the version information is inherent to the game name. E.g. "Bold Eagle II" is ok, but not "Big Wins v3.00.12". Max length is </t>
    </r>
    <r>
      <rPr>
        <b/>
        <sz val="10"/>
        <rFont val="Arial"/>
        <family val="2"/>
      </rPr>
      <t xml:space="preserve">130 </t>
    </r>
    <r>
      <rPr>
        <sz val="10"/>
        <rFont val="Arial"/>
        <family val="2"/>
      </rPr>
      <t>characters. Related: QCOM API function qcom_gameName().</t>
    </r>
  </si>
  <si>
    <r>
      <t xml:space="preserve">A string which identifies the version of a game. Given two different gameVer's for a game, it must be possible to tell which gameVer is older. Max length is </t>
    </r>
    <r>
      <rPr>
        <b/>
        <sz val="10"/>
        <rFont val="Arial"/>
        <family val="2"/>
      </rPr>
      <t xml:space="preserve">16 </t>
    </r>
    <r>
      <rPr>
        <sz val="10"/>
        <rFont val="Arial"/>
        <family val="2"/>
      </rPr>
      <t xml:space="preserve">characters; based on the </t>
    </r>
    <r>
      <rPr>
        <b/>
        <i/>
        <sz val="10"/>
        <rFont val="Arial"/>
        <family val="2"/>
      </rPr>
      <t xml:space="preserve">uistring </t>
    </r>
    <r>
      <rPr>
        <sz val="10"/>
        <rFont val="Arial"/>
        <family val="2"/>
      </rPr>
      <t xml:space="preserve">parent type except </t>
    </r>
    <r>
      <rPr>
        <b/>
        <sz val="10"/>
        <rFont val="Arial"/>
        <family val="2"/>
      </rPr>
      <t xml:space="preserve">no space characters </t>
    </r>
    <r>
      <rPr>
        <sz val="10"/>
        <rFont val="Arial"/>
        <family val="2"/>
      </rPr>
      <t>are allowed.</t>
    </r>
  </si>
  <si>
    <r>
      <t xml:space="preserve">A string which uniquely identifies the game and game version with respect to the game manufacturer. EGM manufacturer assigned.
Allowable characters: based on the parent type </t>
    </r>
    <r>
      <rPr>
        <b/>
        <i/>
        <sz val="10"/>
        <rFont val="Arial"/>
        <family val="2"/>
      </rPr>
      <t>uistring</t>
    </r>
    <r>
      <rPr>
        <sz val="10"/>
        <rFont val="Arial"/>
        <family val="2"/>
      </rPr>
      <t xml:space="preserve"> but includes </t>
    </r>
    <r>
      <rPr>
        <b/>
        <sz val="10"/>
        <rFont val="Arial"/>
        <family val="2"/>
      </rPr>
      <t xml:space="preserve">semicolon </t>
    </r>
    <r>
      <rPr>
        <sz val="10"/>
        <rFont val="Arial"/>
        <family val="2"/>
      </rPr>
      <t xml:space="preserve">characters. Semicolons are for use as internal field separators within the string. 
The value must encapsulate the following information in the order shown:
        </t>
    </r>
    <r>
      <rPr>
        <b/>
        <sz val="10"/>
        <rFont val="Arial"/>
        <family val="2"/>
      </rPr>
      <t>gamename;gameVer;yyyy</t>
    </r>
    <r>
      <rPr>
        <sz val="10"/>
        <rFont val="Arial"/>
        <family val="2"/>
      </rPr>
      <t xml:space="preserve"> (e.g.</t>
    </r>
    <r>
      <rPr>
        <sz val="10"/>
        <rFont val="Consolas"/>
        <family val="3"/>
      </rPr>
      <t xml:space="preserve"> "Lots of Bucks;v1.0.0;2016"</t>
    </r>
    <r>
      <rPr>
        <sz val="10"/>
        <rFont val="Arial"/>
        <family val="2"/>
      </rPr>
      <t xml:space="preserve">) yyyy is the game's year of design.
This global type is primarily used in machine auditing. Refer to QCOM </t>
    </r>
    <r>
      <rPr>
        <b/>
        <sz val="10"/>
        <rFont val="Arial"/>
        <family val="2"/>
      </rPr>
      <t>Content Auditing</t>
    </r>
    <r>
      <rPr>
        <sz val="10"/>
        <rFont val="Arial"/>
        <family val="2"/>
      </rPr>
      <t xml:space="preserve"> for more information regarding uses of this global type.
This global type is equivalent to QCOM v1.x's </t>
    </r>
    <r>
      <rPr>
        <b/>
        <sz val="10"/>
        <rFont val="Arial"/>
        <family val="2"/>
      </rPr>
      <t>GVN</t>
    </r>
    <r>
      <rPr>
        <sz val="10"/>
        <rFont val="Arial"/>
        <family val="2"/>
      </rPr>
      <t xml:space="preserve"> field. See gvn entry in this worksheet.
Related: OLGR publication: "Data Requirements for Monitored EGMs" Version 2.53. Section 7.2.1.</t>
    </r>
  </si>
  <si>
    <t>{&lt;string:lua_ident&gt; = true[, …]} -- see right for more information</t>
  </si>
  <si>
    <t>{inp=&lt;string:lua_ident&gt;}</t>
  </si>
  <si>
    <t>© The State of Queensland (Department of Justice and Attorney-General) 2016-2021. Copyright protects this publication. Enquiries should be addressed to crown.copyright@qld.gov.au</t>
  </si>
  <si>
    <t>QCOM 3 machine testing DOCX test checkpoints</t>
  </si>
  <si>
    <t>possibly</t>
  </si>
  <si>
    <t>MRI numbers below relate to QCOM 3 docx Machine Requirement Index (MRI) numbers (listed in docx document endnotes)</t>
  </si>
  <si>
    <t>send()</t>
  </si>
  <si>
    <t>s.socket()</t>
  </si>
  <si>
    <t>send()
recv()</t>
  </si>
  <si>
    <r>
      <rPr>
        <b/>
        <sz val="11"/>
        <color theme="1"/>
        <rFont val="Consolas"/>
        <family val="3"/>
      </rPr>
      <t xml:space="preserve">s.send()
</t>
    </r>
    <r>
      <rPr>
        <i/>
        <sz val="11"/>
        <color theme="1"/>
        <rFont val="Consolas"/>
        <family val="3"/>
      </rPr>
      <t>read_cbfunc()</t>
    </r>
  </si>
  <si>
    <t>nil, "socket exists"</t>
  </si>
  <si>
    <t>As per Idle above</t>
  </si>
  <si>
    <t>state event</t>
  </si>
  <si>
    <t>true | 
nil, "no socket"</t>
  </si>
  <si>
    <t>v2</t>
  </si>
  <si>
    <r>
      <t xml:space="preserve">        *The openSSL BIO socket </t>
    </r>
    <r>
      <rPr>
        <u/>
        <sz val="11"/>
        <color theme="1"/>
        <rFont val="Calibri"/>
        <family val="2"/>
        <scheme val="minor"/>
      </rPr>
      <t xml:space="preserve">clients </t>
    </r>
    <r>
      <rPr>
        <sz val="11"/>
        <rFont val="Calibri"/>
        <family val="2"/>
        <scheme val="minor"/>
      </rPr>
      <t>cannot bind() or otherwise set a range of needed socket options.</t>
    </r>
  </si>
  <si>
    <t>nil, "connect:failed"</t>
  </si>
  <si>
    <t>true | 
nil, "denied" | 
nil, "mtu exceeded" | nil, "zero length"</t>
  </si>
  <si>
    <t>• Note 1: close() must be queued by the machine to always ensure a graceful session close.</t>
  </si>
  <si>
    <t xml:space="preserve">• Note 2:  "queued" means the free command has been queued (or is queued already). The machine must ensure the free command is gracefully carried out at the next opportunity, also gracefully closing the socket if necessary. </t>
  </si>
  <si>
    <t>• Note 3: Once the socket object has been freed, the RV of all sockect object member function must be nil, "freed". The user may abandon/overwrite the socket object variable at any time.</t>
  </si>
  <si>
    <r>
      <t xml:space="preserve">                    The </t>
    </r>
    <r>
      <rPr>
        <b/>
        <sz val="11"/>
        <color theme="1"/>
        <rFont val="Calibri"/>
        <family val="2"/>
        <scheme val="minor"/>
      </rPr>
      <t xml:space="preserve">SOCKET_FREED </t>
    </r>
    <r>
      <rPr>
        <sz val="11"/>
        <color theme="1"/>
        <rFont val="Calibri"/>
        <family val="2"/>
        <scheme val="minor"/>
      </rPr>
      <t>state event signals a QCOM user when they can create a new tcp client object with certainty that they wont hit their max ip object limit</t>
    </r>
  </si>
  <si>
    <t>• NB EGMs: Avoid the openssl socket connect BIO API library*. Use berkeley or better. The openSSL SSL_ library is fine.</t>
  </si>
  <si>
    <t>2021-Oct-28</t>
  </si>
  <si>
    <t>{username=&lt;username&gt;, val1=&lt;integer&gt;, val2=&lt;integer&gt;, val3=&lt;integer&gt;, val4=&lt;integer&gt; }</t>
  </si>
  <si>
    <t>integer, integer, integer, integer | nil, "try again"</t>
  </si>
  <si>
    <r>
      <t xml:space="preserve">This internal state event must be logged by the host machine in response to the </t>
    </r>
    <r>
      <rPr>
        <i/>
        <sz val="10"/>
        <rFont val="Arial"/>
        <family val="2"/>
      </rPr>
      <t xml:space="preserve">machineRand </t>
    </r>
    <r>
      <rPr>
        <sz val="10"/>
        <rFont val="Arial"/>
        <family val="2"/>
      </rPr>
      <t xml:space="preserve">STH message received as a result of a successful QCOM user call to the QCOM API function </t>
    </r>
    <r>
      <rPr>
        <b/>
        <i/>
        <sz val="10"/>
        <rFont val="Arial"/>
        <family val="2"/>
      </rPr>
      <t>qcom_machineRand()</t>
    </r>
    <r>
      <rPr>
        <sz val="10"/>
        <rFont val="Arial"/>
        <family val="2"/>
      </rPr>
      <t xml:space="preserve">. The val* event data must each be a true 64 bit random number generated by the host machine.
The Val* numbers in this event must be a </t>
    </r>
    <r>
      <rPr>
        <b/>
        <sz val="10"/>
        <color rgb="FFFF0000"/>
        <rFont val="Arial"/>
        <family val="2"/>
      </rPr>
      <t>secret</t>
    </r>
    <r>
      <rPr>
        <sz val="10"/>
        <rFont val="Arial"/>
        <family val="2"/>
      </rPr>
      <t xml:space="preserve"> in the machine, only accessible by the respective QCOM user. The machine must forget the numbers generated as soon as it logs this state event. Related: </t>
    </r>
    <r>
      <rPr>
        <b/>
        <sz val="10"/>
        <rFont val="Arial"/>
        <family val="2"/>
      </rPr>
      <t xml:space="preserve">MACHINE_RAND </t>
    </r>
    <r>
      <rPr>
        <sz val="10"/>
        <rFont val="Arial"/>
        <family val="2"/>
      </rPr>
      <t>state event.</t>
    </r>
  </si>
  <si>
    <r>
      <t xml:space="preserve">Once the machine has the sufficient entropy to log in response a </t>
    </r>
    <r>
      <rPr>
        <b/>
        <sz val="10"/>
        <rFont val="Arial"/>
        <family val="2"/>
      </rPr>
      <t xml:space="preserve">QLUAE_MACHINE_RAND </t>
    </r>
    <r>
      <rPr>
        <sz val="10"/>
        <rFont val="Arial"/>
        <family val="2"/>
      </rPr>
      <t xml:space="preserve">state event, it must log the state events: </t>
    </r>
    <r>
      <rPr>
        <b/>
        <sz val="10"/>
        <rFont val="Arial"/>
        <family val="2"/>
      </rPr>
      <t xml:space="preserve">QLUAE_MACHINE_RAND </t>
    </r>
    <r>
      <rPr>
        <sz val="10"/>
        <rFont val="Arial"/>
        <family val="2"/>
      </rPr>
      <t xml:space="preserve">and </t>
    </r>
    <r>
      <rPr>
        <b/>
        <sz val="10"/>
        <rFont val="Arial"/>
        <family val="2"/>
      </rPr>
      <t xml:space="preserve">MACHINE_RAND </t>
    </r>
    <r>
      <rPr>
        <sz val="10"/>
        <rFont val="Arial"/>
        <family val="2"/>
      </rPr>
      <t xml:space="preserve">in that order. 
Machines must take no longer than </t>
    </r>
    <r>
      <rPr>
        <b/>
        <sz val="10"/>
        <rFont val="Arial"/>
        <family val="2"/>
      </rPr>
      <t xml:space="preserve">60 seconds </t>
    </r>
    <r>
      <rPr>
        <sz val="10"/>
        <rFont val="Arial"/>
        <family val="2"/>
      </rPr>
      <t>to generate the required entropy for each QLUAE_MACHINE_RAND state event.
The QLE LSD ensures that this message is only sent once per QCOM user (with privileges to the machineRand QCOM API function) per restart of the machine.</t>
    </r>
  </si>
  <si>
    <r>
      <t>Notification (FYI)</t>
    </r>
    <r>
      <rPr>
        <i/>
        <sz val="8"/>
        <rFont val="Arial"/>
        <family val="2"/>
      </rPr>
      <t xml:space="preserve">
wrt QCOM users</t>
    </r>
  </si>
  <si>
    <r>
      <t xml:space="preserve">QCOM API function machineRand and the </t>
    </r>
    <r>
      <rPr>
        <b/>
        <sz val="10"/>
        <color rgb="FFFF0000"/>
        <rFont val="Arial"/>
        <family val="2"/>
      </rPr>
      <t>QLUAE_MACHINE_RAND</t>
    </r>
    <r>
      <rPr>
        <sz val="10"/>
        <color rgb="FFFF0000"/>
        <rFont val="Arial"/>
        <family val="2"/>
      </rPr>
      <t xml:space="preserve"> state event. The machine must now must return </t>
    </r>
    <r>
      <rPr>
        <b/>
        <sz val="10"/>
        <color rgb="FFFF0000"/>
        <rFont val="Arial"/>
        <family val="2"/>
      </rPr>
      <t>four</t>
    </r>
    <r>
      <rPr>
        <sz val="10"/>
        <color rgb="FFFF0000"/>
        <rFont val="Arial"/>
        <family val="2"/>
      </rPr>
      <t xml:space="preserve"> 64 bit integer random numbers. (Was formerly one number.) Allows for stronger QCOM user PRNGs and seeding thereof.</t>
    </r>
  </si>
  <si>
    <t>2021-Nov-10</t>
  </si>
  <si>
    <t>v3.0.3 draft release for industry feedback</t>
  </si>
  <si>
    <r>
      <t xml:space="preserve">Filenames </t>
    </r>
    <r>
      <rPr>
        <i/>
        <sz val="10"/>
        <rFont val="Arial"/>
        <family val="2"/>
      </rPr>
      <t>(</t>
    </r>
    <r>
      <rPr>
        <i/>
        <sz val="10"/>
        <color rgb="FFFF0000"/>
        <rFont val="Arial"/>
        <family val="2"/>
      </rPr>
      <t>The filenames below must be correct for internal hyperlinks to function</t>
    </r>
    <r>
      <rPr>
        <i/>
        <sz val="10"/>
        <rFont val="Arial"/>
        <family val="2"/>
      </rPr>
      <t>):</t>
    </r>
  </si>
  <si>
    <t>Refer QCOM v1.x. Total number of games for which the win amount was not zero, incremented at the end of each play if the play (including all features and gambles) results in a win</t>
  </si>
  <si>
    <r>
      <t>This state event must be logged by the machine in response to the qcom_gameSetVar(): gameSetVar message. If the machine is unable to change to the designated variation, then the fail field must be present and indicate the reason for the failure. If the reason for a failure is concerning state, then set the fail field to "</t>
    </r>
    <r>
      <rPr>
        <b/>
        <sz val="10"/>
        <rFont val="Arial"/>
        <family val="2"/>
      </rPr>
      <t>wrong state</t>
    </r>
    <r>
      <rPr>
        <sz val="10"/>
        <rFont val="Arial"/>
        <family val="2"/>
      </rPr>
      <t>". Also, "</t>
    </r>
    <r>
      <rPr>
        <b/>
        <sz val="10"/>
        <rFont val="Arial"/>
        <family val="2"/>
      </rPr>
      <t>RTP out of range</t>
    </r>
    <r>
      <rPr>
        <sz val="10"/>
        <rFont val="Arial"/>
        <family val="2"/>
      </rPr>
      <t xml:space="preserve">". Consult with OLGR before setting up a condition for denial not currently listed in the GAME_VAR_CHANGED state event. This event must be generated no later than 100msecs after the call to qcom_gameSetVar().
Related: </t>
    </r>
    <r>
      <rPr>
        <b/>
        <sz val="10"/>
        <rFont val="Arial"/>
        <family val="2"/>
      </rPr>
      <t>VAR_ENABLED</t>
    </r>
    <r>
      <rPr>
        <sz val="10"/>
        <rFont val="Arial"/>
        <family val="2"/>
      </rPr>
      <t xml:space="preserve"> event (refer s13 &amp; 'Events' worksheet)</t>
    </r>
  </si>
  <si>
    <t>2021-Nov-24</t>
  </si>
  <si>
    <r>
      <t xml:space="preserve">CA_RECHECK_STATE
Instigate the mode switch of the progressive level with pluid. On success, all properties must be set to their RAM clear defaults except for hits, wins and turnover level properties. Save the changes to NV memory. Log the </t>
    </r>
    <r>
      <rPr>
        <b/>
        <sz val="10"/>
        <rFont val="Arial"/>
        <family val="2"/>
      </rPr>
      <t xml:space="preserve">PROGR_CFG </t>
    </r>
    <r>
      <rPr>
        <sz val="10"/>
        <rFont val="Arial"/>
        <family val="2"/>
      </rPr>
      <t xml:space="preserve">state event containing affected level properties. Log the </t>
    </r>
    <r>
      <rPr>
        <b/>
        <sz val="10"/>
        <rFont val="Arial"/>
        <family val="2"/>
      </rPr>
      <t xml:space="preserve">PROGR_PRIZE_ORPHANED </t>
    </r>
    <r>
      <rPr>
        <sz val="10"/>
        <rFont val="Arial"/>
        <family val="2"/>
      </rPr>
      <t>event if applicable.
This function must be the only way a level's mode can be changed.</t>
    </r>
  </si>
  <si>
    <t>Banknote in escrow</t>
  </si>
  <si>
    <t>Change marks on this worksheet are intentional and show differences wrt the matrix in QCOM v1 - Appendix A</t>
  </si>
  <si>
    <t>state name</t>
  </si>
  <si>
    <t>Ref: qcom.egmState()</t>
  </si>
  <si>
    <t>State event (SE)</t>
  </si>
  <si>
    <t/>
  </si>
  <si>
    <t>SE is a sync state event</t>
  </si>
  <si>
    <t>Note 1:</t>
  </si>
  <si>
    <t>in the SL state may occur in any order or number</t>
  </si>
  <si>
    <t>QCOM 3 EGM states, state events and transitions</t>
  </si>
  <si>
    <r>
      <t xml:space="preserve">The SE's below only concern ECT </t>
    </r>
    <r>
      <rPr>
        <b/>
        <i/>
        <sz val="10"/>
        <rFont val="Calibri"/>
        <family val="2"/>
        <scheme val="minor"/>
      </rPr>
      <t xml:space="preserve">off </t>
    </r>
    <r>
      <rPr>
        <i/>
        <sz val="10"/>
        <rFont val="Calibri"/>
        <family val="2"/>
        <scheme val="minor"/>
      </rPr>
      <t>a machine's credit meter</t>
    </r>
  </si>
  <si>
    <t>Related: qcom.egmCreditInputEnabled()</t>
  </si>
  <si>
    <t>Related: qcom.egmDoorSate() &amp; qcom.egmDoorsClosed()</t>
  </si>
  <si>
    <t>Related: qcom.egmInFault()</t>
  </si>
  <si>
    <t>Related: qcom.egmInTestMode()</t>
  </si>
  <si>
    <t>Related: qcom.egmInAuditMode()</t>
  </si>
  <si>
    <t>Related: qcom.playPEF()</t>
  </si>
  <si>
    <t>QCOM Lua Engine (QLE) state events</t>
  </si>
  <si>
    <t>QLUAE_*</t>
  </si>
  <si>
    <t>QLE_*</t>
  </si>
  <si>
    <t>Once per machine commissioning</t>
  </si>
  <si>
    <t>Related: qcom.machineReady()</t>
  </si>
  <si>
    <t>machineShuttingDown()</t>
  </si>
  <si>
    <t>One per user</t>
  </si>
  <si>
    <t>Returns all the properties and status of the NTP client service. Refer to SendToHost sheet, netSetp message for the table return value schema. Related: ntpEnbFlag global.</t>
  </si>
  <si>
    <t>Enables (i.e. start if not already running) / disables (i.e. shutdown if running) the ntp client service on the machine. The NTP host must be setup via the ntpSetp API function above at least once before the machine will start its NTP client service.</t>
  </si>
  <si>
    <t>2021-Nov-26</t>
  </si>
  <si>
    <r>
      <rPr>
        <b/>
        <sz val="10"/>
        <color rgb="FFFF0000"/>
        <rFont val="Arial"/>
        <family val="2"/>
      </rPr>
      <t xml:space="preserve">NTP_STATUS </t>
    </r>
    <r>
      <rPr>
        <sz val="10"/>
        <color rgb="FFFF0000"/>
        <rFont val="Arial"/>
        <family val="2"/>
      </rPr>
      <t>state event. Based on feedback, clearer wording has been swapped in for this events description.</t>
    </r>
  </si>
  <si>
    <r>
      <rPr>
        <b/>
        <sz val="10"/>
        <color rgb="FFFF0000"/>
        <rFont val="Arial"/>
        <family val="2"/>
      </rPr>
      <t xml:space="preserve">ntpStatus() </t>
    </r>
    <r>
      <rPr>
        <sz val="10"/>
        <color rgb="FFFF0000"/>
        <rFont val="Arial"/>
        <family val="2"/>
      </rPr>
      <t>QCOM API function's RV is now a boolean value denoting the enable state of the machine NTP client service. (Was a table)</t>
    </r>
  </si>
  <si>
    <r>
      <rPr>
        <b/>
        <sz val="10"/>
        <color rgb="FFFF0000"/>
        <rFont val="Arial"/>
        <family val="2"/>
      </rPr>
      <t xml:space="preserve">ntpGetp() </t>
    </r>
    <r>
      <rPr>
        <sz val="10"/>
        <color rgb="FFFF0000"/>
        <rFont val="Arial"/>
        <family val="2"/>
      </rPr>
      <t>now returns a copy of the full ntp hms schema denoting the complete ntp client service properties and status</t>
    </r>
  </si>
  <si>
    <r>
      <t xml:space="preserve">This function sends a message to the machine requiring it to configure its NTP client service in the machine with respect to the supplied table. This table is currently comprised of up to </t>
    </r>
    <r>
      <rPr>
        <b/>
        <sz val="10"/>
        <rFont val="Arial"/>
        <family val="2"/>
      </rPr>
      <t xml:space="preserve">four </t>
    </r>
    <r>
      <rPr>
        <sz val="10"/>
        <rFont val="Arial"/>
        <family val="2"/>
      </rPr>
      <t>NTP server IP address strings in order of prioirity, highest first. The new settings must be applied by the host machine on the next restart of its NTP client service. Refer to this function's SendToHost entry (link at right) for this function's table argument's schema. NTP server strings in the table argument must be a valid IPv4 or v6 IP address strings.</t>
    </r>
  </si>
  <si>
    <r>
      <t xml:space="preserve">C1_NV
Log a </t>
    </r>
    <r>
      <rPr>
        <b/>
        <sz val="10"/>
        <rFont val="Arial"/>
        <family val="2"/>
      </rPr>
      <t xml:space="preserve">NTP_STATUS </t>
    </r>
    <r>
      <rPr>
        <sz val="10"/>
        <rFont val="Arial"/>
        <family val="2"/>
      </rPr>
      <t>state event in response.</t>
    </r>
  </si>
  <si>
    <r>
      <t xml:space="preserve">C1_NV
The EGM must replace the current set with the new. Changes must take effect on next NTP client restart.
Log a </t>
    </r>
    <r>
      <rPr>
        <b/>
        <sz val="10"/>
        <rFont val="Arial"/>
        <family val="2"/>
      </rPr>
      <t xml:space="preserve">NTP_STATUS </t>
    </r>
    <r>
      <rPr>
        <sz val="10"/>
        <rFont val="Arial"/>
        <family val="2"/>
      </rPr>
      <t>state event in response.
Example message data:
{ "fc00:f853:ccd:e793::1", "172.19.0.1", "172.18..0.1", "172.17.0.1" }</t>
    </r>
  </si>
  <si>
    <r>
      <rPr>
        <b/>
        <sz val="10"/>
        <color rgb="FFFF0000"/>
        <rFont val="Arial"/>
        <family val="2"/>
      </rPr>
      <t xml:space="preserve">ntpEnable &amp; ntpStatus </t>
    </r>
    <r>
      <rPr>
        <sz val="10"/>
        <color rgb="FFFF0000"/>
        <rFont val="Arial"/>
        <family val="2"/>
      </rPr>
      <t xml:space="preserve">STH messages. Clarified that a </t>
    </r>
    <r>
      <rPr>
        <b/>
        <sz val="10"/>
        <color rgb="FFFF0000"/>
        <rFont val="Arial"/>
        <family val="2"/>
      </rPr>
      <t xml:space="preserve">NTP_STATUS </t>
    </r>
    <r>
      <rPr>
        <sz val="10"/>
        <color rgb="FFFF0000"/>
        <rFont val="Arial"/>
        <family val="2"/>
      </rPr>
      <t>state event must be logged in response.</t>
    </r>
  </si>
  <si>
    <r>
      <rPr>
        <b/>
        <sz val="10"/>
        <color rgb="FFFF0000"/>
        <rFont val="Arial"/>
        <family val="2"/>
      </rPr>
      <t xml:space="preserve">NTP_STATUS </t>
    </r>
    <r>
      <rPr>
        <sz val="10"/>
        <color rgb="FFFF0000"/>
        <rFont val="Arial"/>
        <family val="2"/>
      </rPr>
      <t xml:space="preserve">state event. Now has a </t>
    </r>
    <r>
      <rPr>
        <b/>
        <sz val="10"/>
        <color rgb="FFFF0000"/>
        <rFont val="Arial"/>
        <family val="2"/>
      </rPr>
      <t xml:space="preserve">third </t>
    </r>
    <r>
      <rPr>
        <sz val="10"/>
        <color rgb="FFFF0000"/>
        <rFont val="Arial"/>
        <family val="2"/>
      </rPr>
      <t>message format added to it - an echo back of the last ntpSetp STH message data</t>
    </r>
  </si>
  <si>
    <r>
      <t xml:space="preserve">1. While the NTP service is running in the machine, then within 30 seconds of the machine starting its NTP service and then no more than once every 30 mins, if there has been any update received from any of the NTP host/s in the last period, then the machine must log </t>
    </r>
    <r>
      <rPr>
        <b/>
        <sz val="10"/>
        <rFont val="Arial"/>
        <family val="2"/>
      </rPr>
      <t xml:space="preserve">NTP_STATUS {time:integer, server:string:IP address} </t>
    </r>
    <r>
      <rPr>
        <sz val="10"/>
        <rFont val="Arial"/>
        <family val="2"/>
      </rPr>
      <t xml:space="preserve">with details of the last update. If there has been no update from any NTP host then don’t log a </t>
    </r>
    <r>
      <rPr>
        <b/>
        <sz val="10"/>
        <rFont val="Arial"/>
        <family val="2"/>
      </rPr>
      <t>NTP_STATUS</t>
    </r>
    <r>
      <rPr>
        <sz val="10"/>
        <rFont val="Arial"/>
        <family val="2"/>
      </rPr>
      <t xml:space="preserve"> state event. 
2. When the NTP server is started or stopped via the QCOM API then log </t>
    </r>
    <r>
      <rPr>
        <b/>
        <sz val="10"/>
        <rFont val="Arial"/>
        <family val="2"/>
      </rPr>
      <t xml:space="preserve">NTP_STATUS {enable=&lt;true | false respectively&gt; }. 
3. </t>
    </r>
    <r>
      <rPr>
        <sz val="10"/>
        <rFont val="Arial"/>
        <family val="2"/>
      </rPr>
      <t>An echo back of the last ntpSetp STH message data</t>
    </r>
  </si>
  <si>
    <r>
      <t xml:space="preserve">One of three possible event data format as follows:
1. {time:integer, server:string:IP address} 
2. {enabled:boolean}
3. An echo back of the last </t>
    </r>
    <r>
      <rPr>
        <b/>
        <sz val="10"/>
        <rFont val="Arial"/>
        <family val="2"/>
      </rPr>
      <t xml:space="preserve">ntpSetp </t>
    </r>
    <r>
      <rPr>
        <sz val="10"/>
        <rFont val="Arial"/>
        <family val="2"/>
      </rPr>
      <t>STH message data</t>
    </r>
  </si>
  <si>
    <t>2021-Nov-27</t>
  </si>
  <si>
    <t>Defined names in excel for all state events so they can now be linked to for easier document navigation</t>
  </si>
  <si>
    <t>State events not shown in any diagram on this sheet</t>
  </si>
  <si>
    <t>QCOM_ENGINE_EXCEPTION event.
QCOM users are only able to retrieve the event (that was logged at the time of the panic) after the machine has been rebooted</t>
  </si>
  <si>
    <t>PROGR_CFG  state event
EVENT: PROGR_CFG_CHANGED</t>
  </si>
  <si>
    <t>not hookable</t>
  </si>
  <si>
    <t>Ctrl-click to select hyperlnk enabled boxes without activating the hyperlink</t>
  </si>
  <si>
    <t>Add the 'snap to grid' and 'view gridlines' commands to the quick access toolbar</t>
  </si>
  <si>
    <t>Notes to editors:</t>
  </si>
  <si>
    <t>Credit in</t>
  </si>
  <si>
    <t>SE's not shown</t>
  </si>
  <si>
    <t>Excluding SL entry / exit SE's, SE's occuring while</t>
  </si>
  <si>
    <t>Scroll down for more…</t>
  </si>
  <si>
    <t>Todo</t>
  </si>
  <si>
    <t>consider adding a "I" button availability column</t>
  </si>
  <si>
    <t>QCOM 3 EGM state events - misc.</t>
  </si>
  <si>
    <t>QLE updates meters</t>
  </si>
  <si>
    <t>This spreadsheet contains many hyperlinks. It is recommend the reader add the 'back' button to excel's quick access toolbar</t>
  </si>
  <si>
    <t>Logged by QCOM users if needed</t>
  </si>
  <si>
    <t>{ ntpServer1:string:80 [,ntpServer2:string:80 [,ntpServer3:string:80 [,ntpServer4:string:80]]] }
The table may have 1..4 entires.
Example at right</t>
  </si>
  <si>
    <r>
      <t xml:space="preserve">This function sets the denomination of all currency values and meters of type currency in the machine. This global value is denoted as meterDenom. meterDenom is set by the expint argument relative to the machine's set Currency Code re qcom.locCurrencyCode(). The value is a write-once only item (refer s4.7). Refer to this function's full description for more information.
Must be set to </t>
    </r>
    <r>
      <rPr>
        <b/>
        <sz val="10"/>
        <rFont val="Arial"/>
        <family val="2"/>
      </rPr>
      <t xml:space="preserve">-2 </t>
    </r>
    <r>
      <rPr>
        <sz val="10"/>
        <rFont val="Arial"/>
        <family val="2"/>
      </rPr>
      <t>which gives a meter unit of (10</t>
    </r>
    <r>
      <rPr>
        <vertAlign val="superscript"/>
        <sz val="10"/>
        <rFont val="Arial"/>
        <family val="2"/>
      </rPr>
      <t>-2</t>
    </r>
    <r>
      <rPr>
        <sz val="10"/>
        <rFont val="Arial"/>
        <family val="2"/>
      </rPr>
      <t xml:space="preserve">) 1/100th of the set machine currency, i.e. 1 cent. </t>
    </r>
    <r>
      <rPr>
        <b/>
        <sz val="10"/>
        <rFont val="Arial"/>
        <family val="2"/>
      </rPr>
      <t>At this time and until further notice, QCOM machines only support this value.</t>
    </r>
  </si>
  <si>
    <r>
      <t xml:space="preserve">This function must return true if all the items pertaining to "write-once only" global machine values have all been set, as well as the timezone and time have been set at least once. (See links at right.) Otherwise the function will return returns </t>
    </r>
    <r>
      <rPr>
        <i/>
        <sz val="10"/>
        <rFont val="Arial"/>
        <family val="2"/>
      </rPr>
      <t xml:space="preserve">false </t>
    </r>
    <r>
      <rPr>
        <sz val="10"/>
        <rFont val="Arial"/>
        <family val="2"/>
      </rPr>
      <t xml:space="preserve">otherwise. For more information refer to QCOM section 4.7. Related: </t>
    </r>
    <r>
      <rPr>
        <b/>
        <sz val="10"/>
        <rFont val="Arial"/>
        <family val="2"/>
      </rPr>
      <t xml:space="preserve">MACHINE_READY </t>
    </r>
    <r>
      <rPr>
        <sz val="10"/>
        <rFont val="Arial"/>
        <family val="2"/>
      </rPr>
      <t>state event</t>
    </r>
  </si>
  <si>
    <t xml:space="preserve">MACHINE_READY </t>
  </si>
  <si>
    <r>
      <t xml:space="preserve">Creates or updates a PV denoted by the first argument. The second argument is the table / data associated with pvname. If the table is missing or </t>
    </r>
    <r>
      <rPr>
        <i/>
        <sz val="10"/>
        <rFont val="Arial"/>
        <family val="2"/>
      </rPr>
      <t>nil</t>
    </r>
    <r>
      <rPr>
        <sz val="10"/>
        <rFont val="Arial"/>
        <family val="2"/>
      </rPr>
      <t xml:space="preserve"> then the PV is deleted. Refer to the QCOM SDK for more information. RV on success: a </t>
    </r>
    <r>
      <rPr>
        <i/>
        <sz val="10"/>
        <rFont val="Arial"/>
        <family val="2"/>
      </rPr>
      <t xml:space="preserve">number </t>
    </r>
    <r>
      <rPr>
        <sz val="10"/>
        <rFont val="Arial"/>
        <family val="2"/>
      </rPr>
      <t xml:space="preserve">denoting size in bytes of serialised table.
</t>
    </r>
    <r>
      <rPr>
        <b/>
        <sz val="10"/>
        <rFont val="Arial"/>
        <family val="2"/>
      </rPr>
      <t>This version of the function is less likely to be privileged due to its CPU use and will probably be removed from the QCOM 3 API in the long term as pvCommit_string is more versatile and more efficient.</t>
    </r>
  </si>
  <si>
    <t>Thrown the instant any given user's specific SL lockup text data is seen for the first time on the machine's display. (Machines only display one user's SL at a time.) The event data denotes QCOM user pertaining to the event including their SL details. The state event must be thrown again if a QCOM user updates the parameters for their SL (another qcom_slRequest) and the SL for the user is again displayed or updated if already on display.
This state event must not be thrown if the machine is not qcom.egmOK() since the SL is a lower priority condition with respect to machine faults or door opens.</t>
  </si>
  <si>
    <t>This function returns a table representing a bignum object. The number cane be converted between various formats. Refer to QSIM-&gt;All API classes-&gt;Lua for available bignum object functions. NB arithmetic operations are not yet being offered. Intended use is for TITO authno (barcode value) conversions.</t>
  </si>
  <si>
    <t>This function allows the calling user to share data with one or more QCOM users. As each QCOM user operates in its own jailed environment within the single Lua state engine, this function is the primary way for a user to share data with other users. All shared data via this function is read-only to recipient QCOM users. Refer to this function's full description for more information.</t>
  </si>
  <si>
    <r>
      <t xml:space="preserve">This function can access data previously shared via </t>
    </r>
    <r>
      <rPr>
        <b/>
        <sz val="10"/>
        <rFont val="Arial"/>
        <family val="2"/>
      </rPr>
      <t>qcom_luaPublish()</t>
    </r>
    <r>
      <rPr>
        <sz val="10"/>
        <rFont val="Arial"/>
        <family val="2"/>
      </rPr>
      <t xml:space="preserve">. The </t>
    </r>
    <r>
      <rPr>
        <i/>
        <sz val="10"/>
        <rFont val="Arial"/>
        <family val="2"/>
      </rPr>
      <t xml:space="preserve">username </t>
    </r>
    <r>
      <rPr>
        <sz val="10"/>
        <rFont val="Arial"/>
        <family val="2"/>
      </rPr>
      <t>argument must denotes the sharer. The all boolean argument denotes if the function should look for data shared to "all", or data shared specifically with the calling user. The maxlen argument is applied to returned shared strings as a failsafe. The '...' argument is an ordered list of table keys that are used to drill down to the desired value in the shared table data. Refer to the qcom_luaPublish() function's full description for more information.</t>
    </r>
  </si>
  <si>
    <t>Installs the given user's public key on the machine for use with the machine UAA service (refer chapter 23). The public key must be a string in PEM format (\n line delimited)*. If a public key is already set for the given user then it must be replaced. Returns true on success otherwise on error the function must return nil plus an error string. Refer to the QCOM 3 SDK for more information and error strings. A QCOM user cannot log into the UAA (other then as an anon user) until their public key is set via this function.
*NOTE: The QLE LSD only performs a PEM text comparision on the public keys when a user logs in, meaning unexpected whitespace characters such as \r will cause the comparision to fail.
Related: QSIM QLE 'UAA' submenu: SetUAApublickey(disk) function will load a user's cert from disk.</t>
  </si>
  <si>
    <t>userUAApublicKey</t>
  </si>
  <si>
    <t>string:Pubkey:PEM | nil[, string]</t>
  </si>
  <si>
    <t>Returns the given user's UAA public key. Returns nil if not set or other error.</t>
  </si>
  <si>
    <t>As above but restricts the caller to only being able to change their own UAA public key. Depending on the operating environment, this function's risk may varies. Sometimes it is prudent to only let the QMA to set a user's UAA public key and sometimes its fine for user to be able to change their own.</t>
  </si>
  <si>
    <r>
      <t xml:space="preserve">A total of all bets made on the EGM. </t>
    </r>
    <r>
      <rPr>
        <i/>
        <sz val="10"/>
        <color rgb="FFFF0000"/>
        <rFont val="Arial"/>
        <family val="2"/>
      </rPr>
      <t xml:space="preserve">*excludes RCRF turnover (qcom v1 included it)* </t>
    </r>
  </si>
  <si>
    <r>
      <t>Total wins paid to the EGM’s credit meter.  This meter includes all SAP wins, but excludes all LP wins (for tax reasons).</t>
    </r>
    <r>
      <rPr>
        <i/>
        <sz val="10"/>
        <color rgb="FFFF0000"/>
        <rFont val="Arial"/>
        <family val="2"/>
      </rPr>
      <t>*excludes RCRF Wins (qcom v1 included it)*</t>
    </r>
  </si>
  <si>
    <r>
      <t>{username=&lt;username&gt;</t>
    </r>
    <r>
      <rPr>
        <strike/>
        <sz val="10"/>
        <rFont val="Arial"/>
        <family val="2"/>
      </rPr>
      <t xml:space="preserve"> </t>
    </r>
    <r>
      <rPr>
        <sz val="10"/>
        <rFont val="Arial"/>
        <family val="2"/>
      </rPr>
      <t>[,response=&lt;string:24&gt;], plus all key/value pairs from the last slRequest sendToHost message for the user}</t>
    </r>
  </si>
  <si>
    <r>
      <t xml:space="preserve">Thrown each time a user's SL is cleared. The username denotes the user of the SL that was cleared. This state event must only be thrown while the EGM is in a system lockup and note also that this is a sync state event meaning the EGM cannot leave the system lockup state until it process the corresponding syncEvent STH message.
The response field must denote the last pressed SL _btn for the user's SL if any. See </t>
    </r>
    <r>
      <rPr>
        <b/>
        <sz val="10"/>
        <rFont val="Arial"/>
        <family val="2"/>
      </rPr>
      <t xml:space="preserve">SYSTEM_LOCKUP_RESPONSE </t>
    </r>
    <r>
      <rPr>
        <sz val="10"/>
        <rFont val="Arial"/>
        <family val="2"/>
      </rPr>
      <t>below for more information on the response field.
Related: QCOM API function slReset().</t>
    </r>
  </si>
  <si>
    <r>
      <t xml:space="preserve">Event thrown on a per user basis.  Refer to the qcom_slRequest() </t>
    </r>
    <r>
      <rPr>
        <i/>
        <sz val="10"/>
        <rFont val="Arial"/>
        <family val="2"/>
      </rPr>
      <t>timeout</t>
    </r>
    <r>
      <rPr>
        <sz val="10"/>
        <rFont val="Arial"/>
        <family val="2"/>
      </rPr>
      <t xml:space="preserve"> parameter which sets a view timer on a given user's system lockup.
The response field must denote the last pressed SL _btn for the user's SL if any. See </t>
    </r>
    <r>
      <rPr>
        <b/>
        <sz val="10"/>
        <rFont val="Arial"/>
        <family val="2"/>
      </rPr>
      <t xml:space="preserve">SYSTEM_LOCKUP_RESPONSE </t>
    </r>
    <r>
      <rPr>
        <sz val="10"/>
        <rFont val="Arial"/>
        <family val="2"/>
      </rPr>
      <t xml:space="preserve">below for more information on the </t>
    </r>
    <r>
      <rPr>
        <i/>
        <sz val="10"/>
        <rFont val="Arial"/>
        <family val="2"/>
      </rPr>
      <t>response</t>
    </r>
    <r>
      <rPr>
        <sz val="10"/>
        <rFont val="Arial"/>
        <family val="2"/>
      </rPr>
      <t xml:space="preserve"> field.</t>
    </r>
  </si>
  <si>
    <t>QLD no longer mandates a PID since QLD abolished their appendix to GMNS. However QLD EGMs still implement QLD PIDs as other jurisdictions (such as SA) piggy-back of QLD game approvals.</t>
  </si>
  <si>
    <t>PID worksheet</t>
  </si>
  <si>
    <t>0x3014 / 0x204F</t>
  </si>
  <si>
    <t>2021-Dec-15</t>
  </si>
  <si>
    <t>sevent</t>
  </si>
  <si>
    <t>Log upon each PID player session stopped if the machine provides a PID related player session ended facility. Related qcom.pidEnable(). The qcom16 app, if in use, will log the correct qcom v1 event based on the set jurisdiction.</t>
  </si>
  <si>
    <t>Log upon each PID player session started if the machine provides a PID related player session start facility. Related qcom.pidEnable(). The qcom16 app, if in use, will log the correct qcom v1 event based on the set jurisdiction.</t>
  </si>
  <si>
    <t>idInterfaceVersion set to 30308</t>
  </si>
  <si>
    <t>QSIM / SDK release #42</t>
  </si>
  <si>
    <t xml:space="preserve">camt : integer : winMeter, camt : integer : winsSAP, camt : integer : winsLP </t>
  </si>
  <si>
    <r>
      <t xml:space="preserve">Returns the current value of the given meter current to the last received state event that can affect this value. For the bet meter, it is only updated each </t>
    </r>
    <r>
      <rPr>
        <b/>
        <sz val="10"/>
        <rFont val="Arial"/>
        <family val="2"/>
      </rPr>
      <t xml:space="preserve">PLAY_COMMENCED </t>
    </r>
    <r>
      <rPr>
        <sz val="10"/>
        <rFont val="Arial"/>
        <family val="2"/>
      </rPr>
      <t>state event</t>
    </r>
  </si>
  <si>
    <t>Returns the current value of the given meter current to the last received state event that can affect this value. The RV is a calc'd sum of other meters.</t>
  </si>
  <si>
    <r>
      <t xml:space="preserve">Returns the current value of the given meter current to the last received state event that can affect its value. The meter values returned denotes the total amount since last </t>
    </r>
    <r>
      <rPr>
        <b/>
        <sz val="10"/>
        <rFont val="Arial"/>
        <family val="2"/>
      </rPr>
      <t xml:space="preserve">PLAY_COMMENCED </t>
    </r>
    <r>
      <rPr>
        <sz val="10"/>
        <rFont val="Arial"/>
        <family val="2"/>
      </rPr>
      <t>state event. I.e. these meters are zeroed each play start.</t>
    </r>
  </si>
  <si>
    <t>2021-Dec-16</t>
  </si>
  <si>
    <r>
      <rPr>
        <b/>
        <sz val="10"/>
        <color rgb="FFFF0000"/>
        <rFont val="Arial"/>
        <family val="2"/>
      </rPr>
      <t>PID_SESSION_STARTED &amp; PID_SESSION_STOPPED</t>
    </r>
    <r>
      <rPr>
        <sz val="10"/>
        <color rgb="FFFF0000"/>
        <rFont val="Arial"/>
        <family val="2"/>
      </rPr>
      <t>. Clarified wording. Made wording generic.</t>
    </r>
  </si>
  <si>
    <t>Replaced state event diagrams with excel drawn equivalents. This allows hyperlinks to be added which has been done. Try it out!</t>
  </si>
  <si>
    <r>
      <rPr>
        <b/>
        <i/>
        <sz val="10"/>
        <color rgb="FFFF0000"/>
        <rFont val="Arial"/>
        <family val="2"/>
      </rPr>
      <t xml:space="preserve">* </t>
    </r>
    <r>
      <rPr>
        <i/>
        <sz val="10"/>
        <color rgb="FFFF0000"/>
        <rFont val="Arial"/>
        <family val="2"/>
      </rPr>
      <t>This spreadsheet contains hyperlinks. It is recommend the reader add the 'back' button to excel's quick access toolbar</t>
    </r>
  </si>
  <si>
    <r>
      <t xml:space="preserve">Support added to the QLE for SAP wins paid direct to EGM credit meter. Related:
The QCOM API function </t>
    </r>
    <r>
      <rPr>
        <b/>
        <sz val="10"/>
        <color rgb="FFFF0000"/>
        <rFont val="Arial"/>
        <family val="2"/>
      </rPr>
      <t xml:space="preserve">qcom.egmWinMeter() </t>
    </r>
    <r>
      <rPr>
        <sz val="10"/>
        <color rgb="FFFF0000"/>
        <rFont val="Arial"/>
        <family val="2"/>
      </rPr>
      <t xml:space="preserve">now has 2 extra returns values: winsSAP, winsLP that denote the total wins in that category since the last play. Related: Machine devs pls refer to QCOM SDK </t>
    </r>
    <r>
      <rPr>
        <i/>
        <sz val="10"/>
        <color rgb="FFFF0000"/>
        <rFont val="Arial"/>
        <family val="2"/>
      </rPr>
      <t xml:space="preserve">hms_schema.lua </t>
    </r>
    <r>
      <rPr>
        <sz val="10"/>
        <color rgb="FFFF0000"/>
        <rFont val="Arial"/>
        <family val="2"/>
      </rPr>
      <t>for more specific information on these new meters.</t>
    </r>
  </si>
  <si>
    <t>luaSetCooldown</t>
  </si>
  <si>
    <t>string: funcName, integer: secs</t>
  </si>
  <si>
    <t>2021-Dec-17</t>
  </si>
  <si>
    <t>Added new QCOM API function qcom.luaSetCooldown(). Primarily for use during testing.</t>
  </si>
  <si>
    <t>This function retrieves memory information and stats for all QCOM users when no username is provided. In this case, the returned table keys are QCOM usernames; one for each QCOM user and each table value is a table containing at least the keys "memlimit" and "memused" and corresponding values. Additional keys-values (stats) may be present from machine to machine.
When called with a username, the return value will be a flat table with the memory stats for just the given username.
"username unknown" is the only possible errmsg</t>
  </si>
  <si>
    <t>2021-Dec-20</t>
  </si>
  <si>
    <r>
      <t xml:space="preserve">Added an optional username argument to the QCOM API function </t>
    </r>
    <r>
      <rPr>
        <b/>
        <sz val="10"/>
        <color rgb="FFFF0000"/>
        <rFont val="Arial"/>
        <family val="2"/>
      </rPr>
      <t>qcom.userMemoryStats()</t>
    </r>
  </si>
  <si>
    <r>
      <t xml:space="preserve">C2_REF_FD
The machine must exit powersave mode (if in powersave mode) and log the </t>
    </r>
    <r>
      <rPr>
        <b/>
        <sz val="10"/>
        <rFont val="Arial"/>
        <family val="2"/>
      </rPr>
      <t>POWERSAVE_EXIT</t>
    </r>
    <r>
      <rPr>
        <sz val="10"/>
        <rFont val="Arial"/>
        <family val="2"/>
      </rPr>
      <t xml:space="preserve"> state event if the conditions listed in the functional descrption for powersave are met. The machine must ignore the message if not in powersave mode.
NB Also implement the additional conditions for automatic powersave exit in the associated QCOM API function's description.</t>
    </r>
  </si>
  <si>
    <r>
      <t xml:space="preserve">Commands the machine to exit power save if active. 
The machine must also auto-exit power-save upon any event such as any button press, key-switch state change, credit being added to the credit meter, any fault condition, door open and any STH message received w.r.t the QCOM API _remotecontrol class of functions. Related: </t>
    </r>
    <r>
      <rPr>
        <b/>
        <sz val="10"/>
        <rFont val="Arial"/>
        <family val="2"/>
      </rPr>
      <t xml:space="preserve">POWERSAVE_EXIT </t>
    </r>
    <r>
      <rPr>
        <sz val="10"/>
        <rFont val="Arial"/>
        <family val="2"/>
      </rPr>
      <t>state event</t>
    </r>
  </si>
  <si>
    <r>
      <t xml:space="preserve">Thrown anytime the any one of the values that make up the overall return values from the QCOM API function </t>
    </r>
    <r>
      <rPr>
        <b/>
        <sz val="10"/>
        <rFont val="Arial"/>
        <family val="2"/>
      </rPr>
      <t xml:space="preserve">qcom_playOKex() </t>
    </r>
    <r>
      <rPr>
        <sz val="10"/>
        <rFont val="Arial"/>
        <family val="2"/>
      </rPr>
      <t xml:space="preserve">changes. Refer to the full functional description of this function for more information. QCOM users should call playOKex() to get the deserialised table of reasons.
</t>
    </r>
    <r>
      <rPr>
        <b/>
        <sz val="10"/>
        <rFont val="Arial"/>
        <family val="2"/>
      </rPr>
      <t xml:space="preserve">OLGR must approve all uses of this state event in QCOM 3 machines for the purpose of standardising </t>
    </r>
    <r>
      <rPr>
        <b/>
        <i/>
        <sz val="10"/>
        <rFont val="Arial"/>
        <family val="2"/>
      </rPr>
      <t xml:space="preserve">reason </t>
    </r>
    <r>
      <rPr>
        <b/>
        <sz val="10"/>
        <rFont val="Arial"/>
        <family val="2"/>
      </rPr>
      <t>strings and associated meanings.</t>
    </r>
  </si>
  <si>
    <t>Player Accessible event Log (Not to be implemented at this time)</t>
  </si>
  <si>
    <r>
      <t xml:space="preserve">Returns the current value of the machine's currency code. The function returns </t>
    </r>
    <r>
      <rPr>
        <i/>
        <sz val="10"/>
        <rFont val="Arial"/>
        <family val="2"/>
      </rPr>
      <t>nil</t>
    </r>
    <r>
      <rPr>
        <sz val="10"/>
        <rFont val="Arial"/>
        <family val="2"/>
      </rPr>
      <t xml:space="preserve"> if the value has not been setup.</t>
    </r>
  </si>
  <si>
    <r>
      <t xml:space="preserve">This function returns a QCOM API assignable machine ID number (as set via the QCOM API function below). </t>
    </r>
    <r>
      <rPr>
        <i/>
        <sz val="10"/>
        <rFont val="Arial"/>
        <family val="2"/>
      </rPr>
      <t xml:space="preserve">machineID </t>
    </r>
    <r>
      <rPr>
        <sz val="10"/>
        <rFont val="Arial"/>
        <family val="2"/>
      </rPr>
      <t xml:space="preserve">replaces what was QCOM v1.6.x's machine serial number (refer QCOM v1.6. for more information). The function will return </t>
    </r>
    <r>
      <rPr>
        <i/>
        <sz val="10"/>
        <rFont val="Arial"/>
        <family val="2"/>
      </rPr>
      <t>nil</t>
    </r>
    <r>
      <rPr>
        <sz val="10"/>
        <rFont val="Arial"/>
        <family val="2"/>
      </rPr>
      <t xml:space="preserve"> if the value has not been setup yet. (NB in QLD serial numbers are assigned by OLGR as a part of Regulation and are currently limited to 6 digits)</t>
    </r>
  </si>
  <si>
    <r>
      <t xml:space="preserve">Returns the current value of the machine's ISO 3166-2 based code. The function must return </t>
    </r>
    <r>
      <rPr>
        <i/>
        <sz val="10"/>
        <rFont val="Arial"/>
        <family val="2"/>
      </rPr>
      <t>nil</t>
    </r>
    <r>
      <rPr>
        <sz val="10"/>
        <rFont val="Arial"/>
        <family val="2"/>
      </rPr>
      <t xml:space="preserve"> if the value has not been setup.</t>
    </r>
  </si>
  <si>
    <t>An alphanumeric string up to 48 characters in length denoting the machine's state or province. ISO 3166-2 based codes should be used. E.g. "QLD", "VIC", "SA".  The stateProv global value must be a write-once only item. Refer to the QCOM SDK for argument sanity checks and error return values.</t>
  </si>
  <si>
    <r>
      <rPr>
        <b/>
        <u/>
        <sz val="10"/>
        <rFont val="Arial"/>
        <family val="2"/>
      </rPr>
      <t>Function Short Description</t>
    </r>
    <r>
      <rPr>
        <b/>
        <sz val="10"/>
        <rFont val="Arial"/>
        <family val="2"/>
      </rPr>
      <t xml:space="preserve">
</t>
    </r>
    <r>
      <rPr>
        <i/>
        <sz val="10"/>
        <rFont val="Arial"/>
        <family val="2"/>
      </rPr>
      <t xml:space="preserve">Unless </t>
    </r>
    <r>
      <rPr>
        <i/>
        <sz val="9"/>
        <rFont val="Arial"/>
        <family val="2"/>
      </rPr>
      <t>stated otherwise, refer to the QCOM SDK (QLE Software driver : qcomapi.lua) for argument sanity checks and possible error return values. QSIM 3 has example calls to all these functions under the API CLASSES menu in the QLE window.</t>
    </r>
  </si>
  <si>
    <t>ISO 3166-1-alpha-2 country code. E.g. "AU" is Australia; "US" is United States. The countryCode global value must be a write-once only item. This denotes what country the machine is located. Refer to the QCOM SDK for argument sanity checks and possible error return values.
This information can potentially also be used by the machine to enable any localised gaming terminology, for example "bill" (US) / "banknotes" (AU) for paper currency, "drop" / "cashbox", "handle" / "turnover" and so on.
Refer: http://www.iso.org/iso/country_codes/iso_3166_code_lists/english_country_names_and_code_elements.htm</t>
  </si>
  <si>
    <t>This function sets the currency code pertaining to all values in QCOM of type camt as well as the currency code pertaining to currency based meters displayed in EGM audit mode. ISO 4217:2008 specifies the structure for a three-letter alphabetic currency code.  E.g. "AUD", "USD". Refer http://www.iso.org/iso/home/standards/currency_codes.htm.  Refer to the QCOM SDK for required sanity checks and possible error return values. The countryCode global value must be a write-once only item. Related: QCOM API functions meterDenom and xxxDisplayformat functions.</t>
  </si>
  <si>
    <r>
      <t xml:space="preserve">Returns a </t>
    </r>
    <r>
      <rPr>
        <i/>
        <sz val="10"/>
        <rFont val="Arial"/>
        <family val="2"/>
      </rPr>
      <t xml:space="preserve">boolean table </t>
    </r>
    <r>
      <rPr>
        <sz val="10"/>
        <rFont val="Arial"/>
        <family val="2"/>
      </rPr>
      <t xml:space="preserve">of </t>
    </r>
    <r>
      <rPr>
        <i/>
        <sz val="10"/>
        <rFont val="Arial"/>
        <family val="2"/>
      </rPr>
      <t xml:space="preserve">username </t>
    </r>
    <r>
      <rPr>
        <sz val="10"/>
        <rFont val="Arial"/>
        <family val="2"/>
      </rPr>
      <t xml:space="preserve">that have privilege to the given QCOM API function denoted by the argument </t>
    </r>
    <r>
      <rPr>
        <i/>
        <sz val="10"/>
        <rFont val="Arial"/>
        <family val="2"/>
      </rPr>
      <t>functionID</t>
    </r>
    <r>
      <rPr>
        <sz val="10"/>
        <rFont val="Arial"/>
        <family val="2"/>
      </rPr>
      <t>. Refer to the QCOM SDK for argument sanity checks and possible error return values.</t>
    </r>
  </si>
  <si>
    <r>
      <t xml:space="preserve">Sets various QCOM 3 UAA service properties. For example: </t>
    </r>
    <r>
      <rPr>
        <i/>
        <sz val="10"/>
        <rFont val="Arial"/>
        <family val="2"/>
      </rPr>
      <t>inactivitytimeout</t>
    </r>
    <r>
      <rPr>
        <sz val="10"/>
        <rFont val="Arial"/>
        <family val="2"/>
      </rPr>
      <t xml:space="preserve"> &amp; </t>
    </r>
    <r>
      <rPr>
        <i/>
        <sz val="10"/>
        <rFont val="Arial"/>
        <family val="2"/>
      </rPr>
      <t>maxqcicmdrate</t>
    </r>
    <r>
      <rPr>
        <sz val="10"/>
        <rFont val="Arial"/>
        <family val="2"/>
      </rPr>
      <t xml:space="preserve">. NB </t>
    </r>
    <r>
      <rPr>
        <i/>
        <sz val="10"/>
        <rFont val="Arial"/>
        <family val="2"/>
      </rPr>
      <t xml:space="preserve">maxqcicmdrate </t>
    </r>
    <r>
      <rPr>
        <sz val="10"/>
        <rFont val="Arial"/>
        <family val="2"/>
      </rPr>
      <t xml:space="preserve">is optional to implement. Refer QCOM 3 SDK for more information. Test and development use only. </t>
    </r>
  </si>
  <si>
    <r>
      <t xml:space="preserve">Installs the given x509 certificate on the machine for use with the machine's UAA service's peer certificate verification. The certificate must be a string in PEM format. If a certificate is already set then it must be replaced. Returns true on success. On any error the function must return nil and an error string. Refer to the QCOM 3 SDK for more information and error strings. The QCOM 3 UAA trusted certificate store must be stored by the machine in persistent memory. Related: chapter 23.
If the cert argument is </t>
    </r>
    <r>
      <rPr>
        <i/>
        <sz val="10"/>
        <rFont val="Arial"/>
        <family val="2"/>
      </rPr>
      <t>nil</t>
    </r>
    <r>
      <rPr>
        <sz val="10"/>
        <rFont val="Arial"/>
        <family val="2"/>
      </rPr>
      <t>, then this must remove all trusted certs from the UAA listen service.
Changes must take effect immediately any must not affect any existing connections.</t>
    </r>
  </si>
  <si>
    <t>pidacc</t>
  </si>
  <si>
    <t>centsin</t>
  </si>
  <si>
    <t>centsout</t>
  </si>
  <si>
    <t>sapwins</t>
  </si>
  <si>
    <t>rcrfturn</t>
  </si>
  <si>
    <t>rcrfwins</t>
  </si>
  <si>
    <t>coinscleared</t>
  </si>
  <si>
    <t>notescleared</t>
  </si>
  <si>
    <t>2021-Dec-23</t>
  </si>
  <si>
    <t>meters sheet: obsolete meters provided with valid qcom3 meterid names pending outcomes wrt qcom16 app multi-jur support</t>
  </si>
  <si>
    <t>2022-Feb-03</t>
  </si>
  <si>
    <r>
      <t xml:space="preserve">This function attempts to a  fault condition that is currently locking up the machine.  Similar to QCOM v1.6 General Reset Poll.  Callers be advised some faults take time to clear.
</t>
    </r>
    <r>
      <rPr>
        <i/>
        <sz val="10"/>
        <color theme="2" tint="-0.249977111117893"/>
        <rFont val="Arial"/>
        <family val="2"/>
      </rPr>
      <t xml:space="preserve">There is  no QCOM API function that clears in QCOM v1.x what is called lockups (e.g. CC); this is because in QCOM 3 there will be a specific method which clears each lockup type (in QCOM 3 most "lockups" from QCOM v1.x have been replaced by the system Lockup feature). </t>
    </r>
  </si>
  <si>
    <r>
      <t xml:space="preserve">This function is intended to cause the machine to pick a random response if it is currently waiting player input on a game feature.  When coupled with the state event </t>
    </r>
    <r>
      <rPr>
        <b/>
        <sz val="10"/>
        <color theme="2" tint="-0.249977111117893"/>
        <rFont val="Arial"/>
        <family val="2"/>
      </rPr>
      <t xml:space="preserve">PLAYER_INPUT_REQUIRED </t>
    </r>
    <r>
      <rPr>
        <sz val="10"/>
        <color theme="2" tint="-0.249977111117893"/>
        <rFont val="Arial"/>
        <family val="2"/>
      </rPr>
      <t>it can facilitate autoplay on a machine for testing purposes.</t>
    </r>
  </si>
  <si>
    <r>
      <t xml:space="preserve">This function must cause the EGM to act as if it's reset key-switch has been activated. This function must able to reset both faults and lockups in the EGM. If the EGM was in both a lockup condition and one or more fault conditions, then the fault conditions must be reset first before the lockup conditions may be acted upon. This function would have no effect if one or more doors were open, or the machine was in audit/test mode.
Related: </t>
    </r>
    <r>
      <rPr>
        <b/>
        <sz val="10"/>
        <rFont val="Arial"/>
        <family val="2"/>
      </rPr>
      <t xml:space="preserve">RESET_KEY </t>
    </r>
    <r>
      <rPr>
        <sz val="10"/>
        <rFont val="Arial"/>
        <family val="2"/>
      </rPr>
      <t>state event.</t>
    </r>
  </si>
  <si>
    <t xml:space="preserve">Clarified qcom.rcResetKey() function description to ensure deterministic behaviour across all EGM brands. (Which is along the lines of QCOM v1 behaviour) </t>
  </si>
  <si>
    <r>
      <rPr>
        <b/>
        <strike/>
        <sz val="10"/>
        <rFont val="Arial"/>
        <family val="2"/>
      </rPr>
      <t>Use case:</t>
    </r>
    <r>
      <rPr>
        <strike/>
        <sz val="10"/>
        <rFont val="Arial"/>
        <family val="2"/>
      </rPr>
      <t xml:space="preserve"> A QCOM user with a script hooked to this state event must be able to change the system lockup parameters, possibly changing or removing existing SL play input options and this must be done before any possible player input to those existing options has been processed.
</t>
    </r>
    <r>
      <rPr>
        <b/>
        <strike/>
        <sz val="10"/>
        <rFont val="Arial"/>
        <family val="2"/>
      </rPr>
      <t>Use case:</t>
    </r>
    <r>
      <rPr>
        <strike/>
        <sz val="10"/>
        <rFont val="Arial"/>
        <family val="2"/>
      </rPr>
      <t xml:space="preserve"> A QCOM user with a script hooked to this state event must be able to input a player action before the player has an opportunity to. (This will only come into effect once the QCOM rc API class is required to be fully implemented)</t>
    </r>
  </si>
  <si>
    <r>
      <rPr>
        <b/>
        <sz val="10"/>
        <color rgb="FFFF0000"/>
        <rFont val="Arial"/>
        <family val="2"/>
      </rPr>
      <t xml:space="preserve">SYSTEM_LOCKUP </t>
    </r>
    <r>
      <rPr>
        <sz val="10"/>
        <color rgb="FFFF0000"/>
        <rFont val="Arial"/>
        <family val="2"/>
      </rPr>
      <t>is no longer a sync event. Refer syncevents.lua revision history for rationale</t>
    </r>
  </si>
  <si>
    <t>2022-Feb-10</t>
  </si>
  <si>
    <t xml:space="preserve">The machine may now process any human user input that could cause a state change in the EGM. Refer QCOM section 14.4."Sync Events".
In the implementation of sync events, use of a a simple time delay, or receipt of an expected syncEvent message is at the discretion of the machine manufacturer. </t>
  </si>
  <si>
    <t>Notes / other checkpoints:</t>
  </si>
  <si>
    <t>Related API functions</t>
  </si>
  <si>
    <t xml:space="preserve">None currently </t>
  </si>
  <si>
    <r>
      <rPr>
        <b/>
        <sz val="10"/>
        <rFont val="Arial"/>
        <family val="2"/>
      </rPr>
      <t xml:space="preserve">Use case: </t>
    </r>
    <r>
      <rPr>
        <sz val="10"/>
        <rFont val="Arial"/>
        <family val="2"/>
      </rPr>
      <t>A QCOM user with a script hooked to this state event must be able to direct the EGM into another state via idle mode, or disable without a player ever having had the chance to input anything from the moment this state event was thrown.
Same tests as per IDLEMODE_ENTRY apply; note the API functions at right to test</t>
    </r>
  </si>
  <si>
    <r>
      <rPr>
        <b/>
        <sz val="10"/>
        <rFont val="Arial"/>
        <family val="2"/>
      </rPr>
      <t>Use case</t>
    </r>
    <r>
      <rPr>
        <sz val="10"/>
        <rFont val="Arial"/>
        <family val="2"/>
      </rPr>
      <t xml:space="preserve">: A QCOM user with a script hooked to this state event must be able to change gamble parameters, possibly disabling the players change to gamble outright and this must be done before any possible player input to those existing options has been processed.
</t>
    </r>
    <r>
      <rPr>
        <b/>
        <sz val="10"/>
        <rFont val="Arial"/>
        <family val="2"/>
      </rPr>
      <t>Use case</t>
    </r>
    <r>
      <rPr>
        <sz val="10"/>
        <rFont val="Arial"/>
        <family val="2"/>
      </rPr>
      <t>: A QCOM user with a script hooked to this state event must be able to input a player action before the player has an opportunity to.</t>
    </r>
    <r>
      <rPr>
        <b/>
        <sz val="10"/>
        <rFont val="Arial"/>
        <family val="2"/>
      </rPr>
      <t xml:space="preserve"> (This will only come into effect once the QCOM rc API class is required to be fully implemented)</t>
    </r>
  </si>
  <si>
    <r>
      <rPr>
        <b/>
        <sz val="10"/>
        <rFont val="Arial"/>
        <family val="2"/>
      </rPr>
      <t xml:space="preserve">Use case: </t>
    </r>
    <r>
      <rPr>
        <sz val="10"/>
        <rFont val="Arial"/>
        <family val="2"/>
      </rPr>
      <t xml:space="preserve">A QCOM user with a script hooked to this state event must be able to input a player action before the player has an opportunity to. </t>
    </r>
    <r>
      <rPr>
        <b/>
        <sz val="10"/>
        <rFont val="Arial"/>
        <family val="2"/>
      </rPr>
      <t>(This will only come into effect once the QCOM rc API class is required to be fully implemented)</t>
    </r>
    <r>
      <rPr>
        <sz val="10"/>
        <rFont val="Arial"/>
        <family val="2"/>
      </rPr>
      <t xml:space="preserve">
</t>
    </r>
    <r>
      <rPr>
        <b/>
        <sz val="10"/>
        <rFont val="Arial"/>
        <family val="2"/>
      </rPr>
      <t>Test setup</t>
    </r>
    <r>
      <rPr>
        <sz val="10"/>
        <rFont val="Arial"/>
        <family val="2"/>
      </rPr>
      <t>: the qcom.rc API class is implemented; e,g, qcom.rcGambleExit() is implemented.
In a script attached to the SE, a QCOM calls qcom.rcGambleExit(). Result: the EGM exits gamble vs a play pressing gamble again at the right time causes another game attempt to occur.
In a script hooked to this SE a QCOM user may queue a SL via qcom.slRequest(). Result: on next return to idle mode SL lock is entered vs a player pressing play at the right time commencing another play. (The QLE would have to be lagging fairly badly for this to be possible but also should not be possible because another sync SE i.e. IDLE_MODE_ENTRY lies between this SE and idle mode)</t>
    </r>
  </si>
  <si>
    <t>rcCollectPress
slRequest
playSetPEF</t>
  </si>
  <si>
    <t>slRequest
hopperPayout
playSetPEF</t>
  </si>
  <si>
    <t>All the above</t>
  </si>
  <si>
    <t>This diagram is a requirement. QLE enforces.</t>
  </si>
  <si>
    <t>SDK module setrans.lua</t>
  </si>
  <si>
    <t>Example strings: "casino", "club", "hotel", "other". Max length = 20</t>
  </si>
  <si>
    <r>
      <t xml:space="preserve">In QCOM 3, machines do not automatically enter powersave. The following conditions for powersave entry apply: the machine must be in idle mode, no faults, all doors closed and zero credit. The PEF may be in either state. (FYI QCOM v1 also required disable and no SL. This is no longer the case in QCOM 3) A call to this function will fail if any of the prerequisites are not satisfied at the time of calling and may still fail if the machine enters a no-go condition just after the function returns.
Related: </t>
    </r>
    <r>
      <rPr>
        <b/>
        <sz val="10"/>
        <rFont val="Arial"/>
        <family val="2"/>
      </rPr>
      <t xml:space="preserve">POWERSAVE_ENTRY </t>
    </r>
    <r>
      <rPr>
        <sz val="10"/>
        <rFont val="Arial"/>
        <family val="2"/>
      </rPr>
      <t>state event</t>
    </r>
  </si>
  <si>
    <t>lpwins (if LP)</t>
  </si>
  <si>
    <t>luaGetCallStack</t>
  </si>
  <si>
    <t>Multi-line string. Each line is \n\t delimited.</t>
  </si>
  <si>
    <t>2022-Feb-21</t>
  </si>
  <si>
    <t>Added new API function: luaGetCallStack.</t>
  </si>
  <si>
    <t>egmSetMinMaxRTP</t>
  </si>
  <si>
    <t>minRTP : number, maxRTP : number</t>
  </si>
  <si>
    <t>Sets the regulatory minimum and maximimum theoretical percentage RTP of any game in the machine. Similar to QCOM v1.6.x MINTRP &amp; MAXRTP fields. The EGM must not allow any play to commence whose total percentage RTP would exceed the range denoted by these two parameters. The values may be changed at any time and must be applied by the machine upon a player attempting play start.</t>
  </si>
  <si>
    <t>2022-Mar-04</t>
  </si>
  <si>
    <t>A new qcom API function qcom.egmSetMinMaxRTP() replaces two existing API functions: qcom.egmSetMinRTP() qcom.egmSetMaxRTP()</t>
  </si>
  <si>
    <t>[int : denotes stack level to start dump. Default is 2]</t>
  </si>
  <si>
    <t>Returns the Lua call stack trace at the time of calling. The first line is always "stack traceback:\n\t". Intended for QCOM user script / app development and debugging. Based on the Lua standard library API function: debug.traceback(). Refer to the SDK module: qcomapi.lua for more information and example use cases for QCOM users.</t>
  </si>
  <si>
    <r>
      <t xml:space="preserve">Generated by the host machine for each serial port read event either as a result of a read timeout or on command via a LBP() script function's return value.
The state event data is passed onto the applicable QCOM user via their set uart object rx callback function as a single table parameter.
If len &gt; 0 then this denotes the length of msg and that it is binary data rxd from the UART. 
A len == 0 denotes the serial port object has been closed. This will not result in a callback since only the user can close it.
A len == -1 denotes that msg is a sideband message from the user's UART LBP() script function via the </t>
    </r>
    <r>
      <rPr>
        <b/>
        <sz val="10"/>
        <rFont val="Arial"/>
        <family val="2"/>
      </rPr>
      <t xml:space="preserve">send() </t>
    </r>
    <r>
      <rPr>
        <sz val="10"/>
        <rFont val="Arial"/>
        <family val="2"/>
      </rPr>
      <t xml:space="preserve">function. Refer to s11.35 for more information.
Rx data must be kept a </t>
    </r>
    <r>
      <rPr>
        <b/>
        <sz val="10"/>
        <color rgb="FFFF0000"/>
        <rFont val="Arial"/>
        <family val="2"/>
      </rPr>
      <t>secret</t>
    </r>
    <r>
      <rPr>
        <sz val="10"/>
        <rFont val="Arial"/>
        <family val="2"/>
      </rPr>
      <t xml:space="preserve"> to the respective QCOM user.</t>
    </r>
  </si>
  <si>
    <t>2022-Mar-11</t>
  </si>
  <si>
    <t>Set a custom cooldown value for the given QCOM API function. The function denoted by the first argument must exist and already have a QLE (global or per user) time based default cooldown. (Does not work on 1T or 1D type cooldowns.) Cooldowns reset to (qcomapi.lua) defaults each machine restart.</t>
  </si>
  <si>
    <r>
      <t>The dotted area above labelled "</t>
    </r>
    <r>
      <rPr>
        <i/>
        <sz val="10"/>
        <rFont val="Arial"/>
        <family val="2"/>
      </rPr>
      <t>Host machine application.</t>
    </r>
    <r>
      <rPr>
        <sz val="10"/>
        <rFont val="Arial"/>
        <family val="2"/>
      </rPr>
      <t>" refers to a pre QCOM 3 enabled machine. Ultimately everything in the above diagram will be a part of the host machine's application once QCOM 3 has been implemented within it.</t>
    </r>
  </si>
  <si>
    <r>
      <t xml:space="preserve">In the above diagram all references to </t>
    </r>
    <r>
      <rPr>
        <sz val="10"/>
        <color rgb="FFFF0000"/>
        <rFont val="Arial"/>
        <family val="2"/>
      </rPr>
      <t>"host"</t>
    </r>
    <r>
      <rPr>
        <sz val="10"/>
        <rFont val="Arial"/>
      </rPr>
      <t xml:space="preserve"> refers to the QCOM 3 machine</t>
    </r>
    <r>
      <rPr>
        <sz val="10"/>
        <rFont val="Arial"/>
        <family val="2"/>
      </rPr>
      <t>. I.e. the machine hosting the QCOM Lua Engine (QLE). It is not a reference to an external computer.</t>
    </r>
  </si>
  <si>
    <t>All messages and events in the above diagram are internal to the QCOM 3 machine.</t>
  </si>
  <si>
    <r>
      <t xml:space="preserve">*NB above. The C/C++ containers for QLE_IP_ and QLE_UART_ prefixed events </t>
    </r>
    <r>
      <rPr>
        <b/>
        <i/>
        <sz val="10"/>
        <rFont val="Arial"/>
        <family val="2"/>
      </rPr>
      <t>will also require a username field</t>
    </r>
    <r>
      <rPr>
        <i/>
        <sz val="10"/>
        <rFont val="Arial"/>
        <family val="2"/>
      </rPr>
      <t xml:space="preserve"> so that memory use for any string fields can be counted towards the user from within the QLE C++ thread. This isnt the case for other state events because copies of event data is made for each hooked QCOM user in the QLE Lua software driver. But for communications related state events, this copy operation doesnt occur for reasons of efficiency and frequency.</t>
    </r>
  </si>
  <si>
    <t>"QLE_" prefixed state events are the only state events types a QCOM 3 machine handles within its code. As all other state events in this table must be transported within QLE_STATE_EVENT  state events</t>
  </si>
  <si>
    <r>
      <rPr>
        <b/>
        <sz val="10"/>
        <color rgb="FFFF0000"/>
        <rFont val="Arial"/>
        <family val="2"/>
      </rPr>
      <t xml:space="preserve">QLE_STATE_EVENT
</t>
    </r>
    <r>
      <rPr>
        <sz val="10"/>
        <rFont val="Arial"/>
        <family val="2"/>
      </rPr>
      <t>(This state event is the container/transport for all state event types in this table that are not prefixed with 'QLE_'; which is most of them )</t>
    </r>
  </si>
  <si>
    <r>
      <t>Generated by the host machine utlimately in response to the QCI command '</t>
    </r>
    <r>
      <rPr>
        <b/>
        <sz val="10"/>
        <rFont val="Arial"/>
        <family val="2"/>
      </rPr>
      <t>qmaexecscript</t>
    </r>
    <r>
      <rPr>
        <sz val="10"/>
        <rFont val="Arial"/>
        <family val="2"/>
      </rPr>
      <t xml:space="preserve">'. Order of operation: The </t>
    </r>
    <r>
      <rPr>
        <b/>
        <sz val="10"/>
        <rFont val="Arial"/>
        <family val="2"/>
      </rPr>
      <t xml:space="preserve">qmaexecscript </t>
    </r>
    <r>
      <rPr>
        <sz val="10"/>
        <rFont val="Arial"/>
        <family val="2"/>
      </rPr>
      <t xml:space="preserve">handler in qle.lua calls the CLua function: </t>
    </r>
    <r>
      <rPr>
        <b/>
        <sz val="10"/>
        <rFont val="Arial"/>
        <family val="2"/>
      </rPr>
      <t xml:space="preserve">hqcom.downloadfile() </t>
    </r>
    <r>
      <rPr>
        <sz val="10"/>
        <rFont val="Arial"/>
        <family val="2"/>
      </rPr>
      <t xml:space="preserve">which on completion generates a: </t>
    </r>
    <r>
      <rPr>
        <b/>
        <sz val="10"/>
        <rFont val="Arial"/>
        <family val="2"/>
      </rPr>
      <t>QLUAE_DOWNLOAD_COMPLETE</t>
    </r>
    <r>
      <rPr>
        <sz val="10"/>
        <rFont val="Arial"/>
        <family val="2"/>
      </rPr>
      <t xml:space="preserve"> state event which saves the script contained in the state event field </t>
    </r>
    <r>
      <rPr>
        <b/>
        <i/>
        <sz val="10"/>
        <rFont val="Arial"/>
        <family val="2"/>
      </rPr>
      <t xml:space="preserve">zdata </t>
    </r>
    <r>
      <rPr>
        <sz val="10"/>
        <rFont val="Arial"/>
        <family val="2"/>
      </rPr>
      <t>for execution via the</t>
    </r>
    <r>
      <rPr>
        <b/>
        <sz val="10"/>
        <rFont val="Arial"/>
        <family val="2"/>
      </rPr>
      <t xml:space="preserve"> QLE_QMAEXEC</t>
    </r>
    <r>
      <rPr>
        <sz val="10"/>
        <rFont val="Arial"/>
        <family val="2"/>
      </rPr>
      <t xml:space="preserve"> state event</t>
    </r>
    <r>
      <rPr>
        <b/>
        <sz val="10"/>
        <rFont val="Arial"/>
        <family val="2"/>
      </rPr>
      <t xml:space="preserve">. 
</t>
    </r>
    <r>
      <rPr>
        <sz val="10"/>
        <rFont val="Arial"/>
        <family val="2"/>
      </rPr>
      <t>The QLE LSD dispatchQMAscript() function will find and execute a previously stored QMA script in the QLE Lua state.</t>
    </r>
  </si>
  <si>
    <r>
      <t xml:space="preserve">The </t>
    </r>
    <r>
      <rPr>
        <b/>
        <sz val="10"/>
        <rFont val="Arial"/>
        <family val="2"/>
      </rPr>
      <t xml:space="preserve">zdata </t>
    </r>
    <r>
      <rPr>
        <sz val="10"/>
        <rFont val="Arial"/>
        <family val="2"/>
      </rPr>
      <t xml:space="preserve">field in the </t>
    </r>
    <r>
      <rPr>
        <b/>
        <sz val="10"/>
        <rFont val="Arial"/>
        <family val="2"/>
      </rPr>
      <t xml:space="preserve">QLUAE_DOWNLOAD_COMPLETE </t>
    </r>
    <r>
      <rPr>
        <sz val="10"/>
        <rFont val="Arial"/>
        <family val="2"/>
      </rPr>
      <t>state event is currently (2022) by far the largest field in all defined state events.</t>
    </r>
  </si>
  <si>
    <r>
      <t>{username=&lt;username&gt;, filesize=&lt;integer&gt;, success=&lt;boolean&gt; [, errmsg=&lt;string&gt;] | [, hash=&lt;hexstring&gt;, zdata=&lt;string:file contents:</t>
    </r>
    <r>
      <rPr>
        <b/>
        <sz val="10"/>
        <rFont val="Arial"/>
        <family val="2"/>
      </rPr>
      <t>CAN BE LONG</t>
    </r>
    <r>
      <rPr>
        <sz val="10"/>
        <rFont val="Arial"/>
        <family val="2"/>
      </rPr>
      <t>&gt;], reason="qmaloadcert" | "qmaexecscript" }</t>
    </r>
  </si>
  <si>
    <r>
      <t xml:space="preserve">This internal state event must be logged by the host machine whenever it completes/aborts a download attempt following any call by the QLE LSD to </t>
    </r>
    <r>
      <rPr>
        <b/>
        <sz val="10"/>
        <rFont val="Arial"/>
        <family val="2"/>
      </rPr>
      <t>hqcom.downloadfile()</t>
    </r>
    <r>
      <rPr>
        <sz val="10"/>
        <rFont val="Arial"/>
        <family val="2"/>
      </rPr>
      <t xml:space="preserve"> that initiates a external download attempt.
Refer to the Clua worksheet for more requirements on the host provided </t>
    </r>
    <r>
      <rPr>
        <b/>
        <sz val="10"/>
        <rFont val="Arial"/>
        <family val="2"/>
      </rPr>
      <t>hqcom.downloadfile()</t>
    </r>
    <r>
      <rPr>
        <sz val="10"/>
        <rFont val="Arial"/>
        <family val="2"/>
      </rPr>
      <t xml:space="preserve"> function.
Currently this state event is only relevant to the following QCI commands: </t>
    </r>
    <r>
      <rPr>
        <b/>
        <i/>
        <sz val="10"/>
        <rFont val="Arial"/>
        <family val="2"/>
      </rPr>
      <t>qmaloadcert</t>
    </r>
    <r>
      <rPr>
        <sz val="10"/>
        <rFont val="Arial"/>
        <family val="2"/>
      </rPr>
      <t xml:space="preserve"> &amp; </t>
    </r>
    <r>
      <rPr>
        <b/>
        <i/>
        <sz val="10"/>
        <rFont val="Arial"/>
        <family val="2"/>
      </rPr>
      <t>qmaexecscript</t>
    </r>
    <r>
      <rPr>
        <sz val="10"/>
        <rFont val="Arial"/>
        <family val="2"/>
      </rPr>
      <t xml:space="preserve"> (i.e. functions that need to return the downloaded file data into the QLE Lua state)
The zdata field is the downloaded file content. It can be quite large e.g. 1M or more depnding on the file size and encoding. The zdata field is the </t>
    </r>
    <r>
      <rPr>
        <b/>
        <sz val="10"/>
        <rFont val="Arial"/>
        <family val="2"/>
      </rPr>
      <t>largest field by far</t>
    </r>
    <r>
      <rPr>
        <sz val="10"/>
        <rFont val="Arial"/>
        <family val="2"/>
      </rPr>
      <t xml:space="preserve"> in all defined state events.
If the reason = "qmaloadcert" then zdata if the QMA certificate in PEM format. The QLE LSD will just record it for use. Related hms.qmacert &amp; hms.qmacertdgst.
If the reason = "qmaexecscript" the zdata is a SMIME format QMA signed script. The QLE LSD will call </t>
    </r>
    <r>
      <rPr>
        <b/>
        <sz val="10"/>
        <rFont val="Arial"/>
        <family val="2"/>
      </rPr>
      <t xml:space="preserve">hqcom.smimeVerify() </t>
    </r>
    <r>
      <rPr>
        <sz val="10"/>
        <rFont val="Arial"/>
        <family val="2"/>
      </rPr>
      <t xml:space="preserve">and </t>
    </r>
    <r>
      <rPr>
        <b/>
        <sz val="10"/>
        <rFont val="Arial"/>
        <family val="2"/>
      </rPr>
      <t xml:space="preserve">hqcom.qmaexecscript() </t>
    </r>
    <r>
      <rPr>
        <sz val="10"/>
        <rFont val="Arial"/>
        <family val="2"/>
      </rPr>
      <t>to verify, extract, save and queue execution of the script in the QMA user jailed environment.</t>
    </r>
  </si>
  <si>
    <t>Audit</t>
  </si>
  <si>
    <t>qcom.audit_</t>
  </si>
  <si>
    <t>2022-Apr-13</t>
  </si>
  <si>
    <t>auditReg</t>
  </si>
  <si>
    <t>audit</t>
  </si>
  <si>
    <t>auditResp</t>
  </si>
  <si>
    <t>AUDIT_PAGE_REQ</t>
  </si>
  <si>
    <t>{username:string, labelinx:integer}</t>
  </si>
  <si>
    <t>{string1, [, ..., string8] [,refresh:integer:secs, refreshlabel:integer:tableInx], username:string }</t>
  </si>
  <si>
    <t>The strings denote the audit mode pages menu labels.
'refreshlabel' denotes in the inx of the page in the sth msg which the 'refresh' rate applies.
Example (qcom16) : "auditReg" {[1]="RT stats",[2]="EGM",[3]="Params",[4]="Events main",[5]="Events temp",refresh=1,refreshinx=1, username="qcom16"}
The machine must display each registered page on it's own page in machine audit mode. 
The pages must appear under the calling QCOM user's existing required audit mode pages. Refer s28. 
For more information refer to this function's full description.</t>
  </si>
  <si>
    <r>
      <t xml:space="preserve">Thrown whenever the EGM enters one of the QCOM API </t>
    </r>
    <r>
      <rPr>
        <b/>
        <sz val="10"/>
        <rFont val="Arial"/>
        <family val="2"/>
      </rPr>
      <t xml:space="preserve">qcom.auditReg() </t>
    </r>
    <r>
      <rPr>
        <sz val="10"/>
        <rFont val="Arial"/>
        <family val="2"/>
      </rPr>
      <t xml:space="preserve">registered audit mode pages for the given QCOM user. In response, the designated QCOM user should send the table of text to be displayed by the machine associated with the </t>
    </r>
    <r>
      <rPr>
        <i/>
        <sz val="10"/>
        <rFont val="Arial"/>
        <family val="2"/>
      </rPr>
      <t xml:space="preserve">labelinx </t>
    </r>
    <r>
      <rPr>
        <sz val="10"/>
        <rFont val="Arial"/>
        <family val="2"/>
      </rPr>
      <t xml:space="preserve">field via the </t>
    </r>
    <r>
      <rPr>
        <b/>
        <sz val="10"/>
        <rFont val="Arial"/>
        <family val="2"/>
      </rPr>
      <t xml:space="preserve">qcom.auditResp() </t>
    </r>
    <r>
      <rPr>
        <sz val="10"/>
        <rFont val="Arial"/>
        <family val="2"/>
      </rPr>
      <t xml:space="preserve">API function and similarly named STH message. The machine leaves the page blank until the user responds. The user's response should be within micro-seconds. </t>
    </r>
  </si>
  <si>
    <t>{minrtp=&lt;float&gt;, maxrtp=&lt;float&gt;}</t>
  </si>
  <si>
    <t>table: { {label:string:1..16: printable:unique 
[, refresh: integer: secs] }, ...(max 8) }</t>
  </si>
  <si>
    <t>QCOM users privileged to this function may use it to register up to 8 audit mode pages for the display of QCOM user supplied text information within the machine's audit mode. 
The machine must display each registered page on its own page in machine audit mode accessible using the page’s designated label.
The QCOM user’s pages must be accessible under the QCOM user's existing required audit mode pages. Related s28.</t>
  </si>
  <si>
    <t>Full Descr.  Link</t>
  </si>
  <si>
    <t>2023 Apr</t>
  </si>
  <si>
    <r>
      <t xml:space="preserve">A QCOM user calls this API function from within a script they have hooked to the </t>
    </r>
    <r>
      <rPr>
        <b/>
        <sz val="10"/>
        <rFont val="Arial"/>
        <family val="2"/>
      </rPr>
      <t xml:space="preserve">AUDIT_PAGE_REQ </t>
    </r>
    <r>
      <rPr>
        <sz val="10"/>
        <rFont val="Arial"/>
        <family val="2"/>
      </rPr>
      <t xml:space="preserve">state event to provide the machine with text data for the display of one of their registered audit mode pages (refer </t>
    </r>
    <r>
      <rPr>
        <b/>
        <sz val="10"/>
        <rFont val="Arial"/>
        <family val="2"/>
      </rPr>
      <t xml:space="preserve">qcom_auditReg() </t>
    </r>
    <r>
      <rPr>
        <sz val="10"/>
        <rFont val="Arial"/>
        <family val="2"/>
      </rPr>
      <t xml:space="preserve">above). On sucess, this function sends the text to the machine via a </t>
    </r>
    <r>
      <rPr>
        <i/>
        <sz val="10"/>
        <rFont val="Arial"/>
        <family val="2"/>
      </rPr>
      <t xml:space="preserve">sendToHost </t>
    </r>
    <r>
      <rPr>
        <sz val="10"/>
        <rFont val="Arial"/>
        <family val="2"/>
      </rPr>
      <t xml:space="preserve">message.
The </t>
    </r>
    <r>
      <rPr>
        <b/>
        <sz val="10"/>
        <rFont val="Arial"/>
        <family val="2"/>
      </rPr>
      <t xml:space="preserve">AUDIT_PAGE_REQ </t>
    </r>
    <r>
      <rPr>
        <sz val="10"/>
        <rFont val="Arial"/>
        <family val="2"/>
      </rPr>
      <t xml:space="preserve">state event data denotes which QCOM user and audit mode page to respond to.
</t>
    </r>
  </si>
  <si>
    <t>table of string; lines of text: max 160 chars: max 300 lines; printable chars only</t>
  </si>
  <si>
    <t>{text:string:multi-line: printable: '\n' delimited, username:string, labelinx:integer }</t>
  </si>
  <si>
    <r>
      <t xml:space="preserve">C2_REF_FD
The QLE LSD performs all sanity checks and concatenates the source function's argument into a single multi-line 'text' string, '\n' delimited as shown at left.
Related </t>
    </r>
    <r>
      <rPr>
        <b/>
        <sz val="10"/>
        <rFont val="Arial"/>
        <family val="2"/>
      </rPr>
      <t xml:space="preserve">AUDIT_PAGE_REQ </t>
    </r>
    <r>
      <rPr>
        <sz val="10"/>
        <rFont val="Arial"/>
        <family val="2"/>
      </rPr>
      <t>state event</t>
    </r>
  </si>
  <si>
    <r>
      <t xml:space="preserve">Added new </t>
    </r>
    <r>
      <rPr>
        <b/>
        <sz val="10"/>
        <color rgb="FFFF0000"/>
        <rFont val="Arial"/>
        <family val="2"/>
      </rPr>
      <t xml:space="preserve">Audit </t>
    </r>
    <r>
      <rPr>
        <sz val="10"/>
        <color rgb="FFFF0000"/>
        <rFont val="Arial"/>
        <family val="2"/>
      </rPr>
      <t xml:space="preserve">function class and functions and associated STH messages. Support for this new class is not mandatory for 1 year. Also added the supporting </t>
    </r>
    <r>
      <rPr>
        <b/>
        <sz val="10"/>
        <color rgb="FFFF0000"/>
        <rFont val="Arial"/>
        <family val="2"/>
      </rPr>
      <t xml:space="preserve">AUDIT_PAGE_REQ </t>
    </r>
    <r>
      <rPr>
        <sz val="10"/>
        <color rgb="FFFF0000"/>
        <rFont val="Arial"/>
        <family val="2"/>
      </rPr>
      <t>state event.</t>
    </r>
  </si>
  <si>
    <t>QSIM / SDK release #44</t>
  </si>
  <si>
    <t>2022-Apr-14</t>
  </si>
  <si>
    <t>QCOM API change</t>
  </si>
  <si>
    <t>Lua SDK change</t>
  </si>
  <si>
    <t>qcom_idInterfaceVersion set to 30310</t>
  </si>
  <si>
    <r>
      <t xml:space="preserve">Returns a </t>
    </r>
    <r>
      <rPr>
        <i/>
        <sz val="10"/>
        <rFont val="Arial"/>
        <family val="2"/>
      </rPr>
      <t xml:space="preserve">boolean table </t>
    </r>
    <r>
      <rPr>
        <sz val="10"/>
        <rFont val="Arial"/>
        <family val="2"/>
      </rPr>
      <t xml:space="preserve">of languages supported by the machine. Examples: "English", "French", "Spanish" and "Simplified Chinese" and "Traditional Chinese". In an EGM, this function only relates to the language used in audit / test modes. 
If the machine is an EGM, this function's return value may be different to the languages supported by individual games in the EGM as reported via the QCOM API function qcom_gameLanguagesSupported(). </t>
    </r>
  </si>
  <si>
    <r>
      <t xml:space="preserve">Repeatedly calling this function will ultimately return </t>
    </r>
    <r>
      <rPr>
        <b/>
        <sz val="10"/>
        <rFont val="Arial"/>
        <family val="2"/>
      </rPr>
      <t xml:space="preserve">four 64 bit integer values </t>
    </r>
    <r>
      <rPr>
        <sz val="10"/>
        <rFont val="Arial"/>
        <family val="2"/>
      </rPr>
      <t xml:space="preserve">from the machine's primary RNG as an integer number with a uniform distribution. For security reasons and to prevent draining the host machine of entropy, this function only returns </t>
    </r>
    <r>
      <rPr>
        <b/>
        <sz val="10"/>
        <rFont val="Arial"/>
        <family val="2"/>
      </rPr>
      <t>four</t>
    </r>
    <r>
      <rPr>
        <sz val="10"/>
        <rFont val="Arial"/>
        <family val="2"/>
      </rPr>
      <t xml:space="preserve"> unique 64 bit integer values,</t>
    </r>
    <r>
      <rPr>
        <b/>
        <sz val="10"/>
        <rFont val="Arial"/>
        <family val="2"/>
      </rPr>
      <t xml:space="preserve"> </t>
    </r>
    <r>
      <rPr>
        <sz val="10"/>
        <rFont val="Arial"/>
        <family val="2"/>
      </rPr>
      <t xml:space="preserve">once per QCOM user, per restart of that user. 
The QLE LSD will return </t>
    </r>
    <r>
      <rPr>
        <b/>
        <i/>
        <sz val="10"/>
        <rFont val="Arial"/>
        <family val="2"/>
      </rPr>
      <t xml:space="preserve">nil, "try again" </t>
    </r>
    <r>
      <rPr>
        <sz val="10"/>
        <rFont val="Arial"/>
        <family val="2"/>
      </rPr>
      <t xml:space="preserve">if the host machine doesn't yet have sufficient entropy at the time. This will always occur the first time a user calls this function in a new session. 
A machine will take </t>
    </r>
    <r>
      <rPr>
        <b/>
        <sz val="10"/>
        <rFont val="Arial"/>
        <family val="2"/>
      </rPr>
      <t xml:space="preserve">no longer than 60 seconds </t>
    </r>
    <r>
      <rPr>
        <sz val="10"/>
        <rFont val="Arial"/>
        <family val="2"/>
      </rPr>
      <t xml:space="preserve">to return values after receiving a given </t>
    </r>
    <r>
      <rPr>
        <i/>
        <sz val="10"/>
        <rFont val="Arial"/>
        <family val="2"/>
      </rPr>
      <t xml:space="preserve">machineRand </t>
    </r>
    <r>
      <rPr>
        <sz val="10"/>
        <rFont val="Arial"/>
        <family val="2"/>
      </rPr>
      <t xml:space="preserve">STH message. 
QCOM users should hook onto the </t>
    </r>
    <r>
      <rPr>
        <b/>
        <sz val="10"/>
        <rFont val="Arial"/>
        <family val="2"/>
      </rPr>
      <t xml:space="preserve">MACHINE_RAND </t>
    </r>
    <r>
      <rPr>
        <sz val="10"/>
        <rFont val="Arial"/>
        <family val="2"/>
      </rPr>
      <t xml:space="preserve">state event in order to be notified exactly when new values are ready to be read via another call to this function.
The main purpose of this function is for its return values to be used to seed a QCOM user implemented PRNG. If the function is called again by the same QCOM user after the machine has already supplied values since the last restart of that user, the return values will be the same. </t>
    </r>
    <r>
      <rPr>
        <i/>
        <sz val="10"/>
        <rFont val="Arial"/>
        <family val="2"/>
      </rPr>
      <t xml:space="preserve">
</t>
    </r>
    <r>
      <rPr>
        <sz val="10"/>
        <rFont val="Arial"/>
        <family val="2"/>
      </rPr>
      <t xml:space="preserve">Related: </t>
    </r>
    <r>
      <rPr>
        <b/>
        <sz val="10"/>
        <rFont val="Arial"/>
        <family val="2"/>
      </rPr>
      <t xml:space="preserve">QLUAE_MACHINE_RAND </t>
    </r>
    <r>
      <rPr>
        <sz val="10"/>
        <rFont val="Arial"/>
        <family val="2"/>
      </rPr>
      <t xml:space="preserve">&amp; </t>
    </r>
    <r>
      <rPr>
        <b/>
        <sz val="10"/>
        <rFont val="Arial"/>
        <family val="2"/>
      </rPr>
      <t xml:space="preserve">MACHINE_RAND </t>
    </r>
    <r>
      <rPr>
        <sz val="10"/>
        <rFont val="Arial"/>
        <family val="2"/>
      </rPr>
      <t>state events. Other sources of entropy available to QCOM users are: The qcom.machineQPC() function when used to time rx and processing of user private communications callback functions, or state events, general network activity and other external sources of entropy via comms.</t>
    </r>
  </si>
  <si>
    <r>
      <rPr>
        <b/>
        <sz val="10"/>
        <color rgb="FFFF0000"/>
        <rFont val="Arial"/>
        <family val="2"/>
      </rPr>
      <t xml:space="preserve">QLE_UART_RX </t>
    </r>
    <r>
      <rPr>
        <sz val="10"/>
        <color rgb="FFFF0000"/>
        <rFont val="Arial"/>
        <family val="2"/>
      </rPr>
      <t>state event description updated regarding the new UART sideband messages as denoted by a message len of -1. The new UART sideband messages add support for the tallying and reporting of low-level CRC errors, packet framing errors and UART LSR register events such as UART overrun errors. Refer to s11.35 for more information.</t>
    </r>
  </si>
  <si>
    <t>2022-Jun-10</t>
  </si>
  <si>
    <t>v3.0.3</t>
  </si>
  <si>
    <t>Version: 3.0.3. Copyright The State of Queensland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</si>
</sst>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indexed="12"/>
      <name val="Arial"/>
      <family val="2"/>
    </font>
    <font>
      <sz val="8"/>
      <name val="Arial"/>
      <family val="2"/>
    </font>
    <font>
      <b/>
      <sz val="20"/>
      <name val="Arial"/>
      <family val="2"/>
    </font>
    <font>
      <b/>
      <sz val="10"/>
      <name val="Arial"/>
      <family val="2"/>
    </font>
    <font>
      <sz val="10"/>
      <name val="Arial"/>
      <family val="2"/>
    </font>
    <font>
      <i/>
      <sz val="10"/>
      <name val="Arial"/>
      <family val="2"/>
    </font>
    <font>
      <sz val="8"/>
      <color indexed="81"/>
      <name val="Tahoma"/>
      <family val="2"/>
    </font>
    <font>
      <b/>
      <sz val="8"/>
      <color indexed="81"/>
      <name val="Tahoma"/>
      <family val="2"/>
    </font>
    <font>
      <b/>
      <sz val="16"/>
      <name val="Arial"/>
      <family val="2"/>
    </font>
    <font>
      <i/>
      <sz val="10"/>
      <name val="Arial"/>
      <family val="2"/>
    </font>
    <font>
      <b/>
      <sz val="12"/>
      <name val="Arial"/>
      <family val="2"/>
    </font>
    <font>
      <sz val="10"/>
      <color indexed="23"/>
      <name val="Arial"/>
      <family val="2"/>
    </font>
    <font>
      <b/>
      <sz val="8"/>
      <name val="Arial"/>
      <family val="2"/>
    </font>
    <font>
      <b/>
      <sz val="14"/>
      <name val="Arial"/>
      <family val="2"/>
    </font>
    <font>
      <sz val="14"/>
      <name val="Arial"/>
      <family val="2"/>
    </font>
    <font>
      <b/>
      <sz val="10"/>
      <color indexed="10"/>
      <name val="Arial"/>
      <family val="2"/>
    </font>
    <font>
      <i/>
      <sz val="8"/>
      <name val="Arial"/>
      <family val="2"/>
    </font>
    <font>
      <i/>
      <sz val="9"/>
      <name val="Cambria"/>
      <family val="1"/>
    </font>
    <font>
      <b/>
      <i/>
      <sz val="8"/>
      <name val="Cambria"/>
      <family val="1"/>
    </font>
    <font>
      <b/>
      <sz val="10"/>
      <color rgb="FFFF0000"/>
      <name val="Arial"/>
      <family val="2"/>
    </font>
    <font>
      <sz val="9"/>
      <color indexed="81"/>
      <name val="Tahoma"/>
      <family val="2"/>
    </font>
    <font>
      <b/>
      <sz val="9"/>
      <color indexed="81"/>
      <name val="Tahoma"/>
      <family val="2"/>
    </font>
    <font>
      <sz val="10"/>
      <name val="Consolas"/>
      <family val="3"/>
    </font>
    <font>
      <b/>
      <sz val="10"/>
      <name val="Consolas"/>
      <family val="3"/>
    </font>
    <font>
      <b/>
      <sz val="11"/>
      <name val="Arial"/>
      <family val="2"/>
    </font>
    <font>
      <b/>
      <u/>
      <sz val="10"/>
      <name val="Consolas"/>
      <family val="3"/>
    </font>
    <font>
      <sz val="12"/>
      <name val="Arial"/>
      <family val="2"/>
    </font>
    <font>
      <b/>
      <u/>
      <sz val="12"/>
      <color indexed="12"/>
      <name val="Arial"/>
      <family val="2"/>
    </font>
    <font>
      <sz val="10"/>
      <color rgb="FFFF0000"/>
      <name val="Arial"/>
      <family val="2"/>
    </font>
    <font>
      <i/>
      <sz val="10"/>
      <color rgb="FFFF0000"/>
      <name val="Arial"/>
      <family val="2"/>
    </font>
    <font>
      <sz val="12"/>
      <color rgb="FFFF0000"/>
      <name val="Arial"/>
      <family val="2"/>
    </font>
    <font>
      <b/>
      <sz val="12"/>
      <name val="Consolas"/>
      <family val="3"/>
    </font>
    <font>
      <strike/>
      <sz val="10"/>
      <name val="Arial"/>
      <family val="2"/>
    </font>
    <font>
      <b/>
      <sz val="10"/>
      <name val="Arial Narrow"/>
      <family val="2"/>
    </font>
    <font>
      <i/>
      <sz val="10"/>
      <name val="Arial Narrow"/>
      <family val="2"/>
    </font>
    <font>
      <sz val="10"/>
      <color theme="0" tint="-0.34998626667073579"/>
      <name val="Arial"/>
      <family val="2"/>
    </font>
    <font>
      <b/>
      <u/>
      <sz val="10"/>
      <name val="Arial"/>
      <family val="2"/>
    </font>
    <font>
      <i/>
      <sz val="9"/>
      <name val="Arial"/>
      <family val="2"/>
    </font>
    <font>
      <b/>
      <strike/>
      <sz val="10"/>
      <name val="Arial"/>
      <family val="2"/>
    </font>
    <font>
      <i/>
      <strike/>
      <sz val="10"/>
      <name val="Arial"/>
      <family val="2"/>
    </font>
    <font>
      <b/>
      <i/>
      <sz val="10"/>
      <name val="Arial"/>
      <family val="2"/>
    </font>
    <font>
      <strike/>
      <sz val="10"/>
      <color rgb="FFFF0000"/>
      <name val="Arial"/>
      <family val="2"/>
    </font>
    <font>
      <b/>
      <sz val="16"/>
      <color rgb="FFFF0000"/>
      <name val="Arial"/>
      <family val="2"/>
    </font>
    <font>
      <sz val="10"/>
      <color theme="0" tint="-0.249977111117893"/>
      <name val="Arial"/>
      <family val="2"/>
    </font>
    <font>
      <sz val="10"/>
      <color theme="0" tint="-0.499984740745262"/>
      <name val="Arial"/>
      <family val="2"/>
    </font>
    <font>
      <strike/>
      <sz val="10"/>
      <color theme="0" tint="-0.34998626667073579"/>
      <name val="Arial"/>
      <family val="2"/>
    </font>
    <font>
      <b/>
      <sz val="18"/>
      <color theme="1"/>
      <name val="Calibri"/>
      <family val="2"/>
      <scheme val="minor"/>
    </font>
    <font>
      <i/>
      <sz val="10"/>
      <color theme="1"/>
      <name val="Calibri"/>
      <family val="2"/>
      <scheme val="minor"/>
    </font>
    <font>
      <sz val="8"/>
      <color theme="1"/>
      <name val="Calibri"/>
      <family val="2"/>
      <scheme val="minor"/>
    </font>
    <font>
      <b/>
      <sz val="16"/>
      <color theme="1"/>
      <name val="Arial Narrow"/>
      <family val="2"/>
    </font>
    <font>
      <b/>
      <sz val="11"/>
      <color theme="1"/>
      <name val="Arial Narrow"/>
      <family val="2"/>
    </font>
    <font>
      <b/>
      <sz val="18"/>
      <color theme="1"/>
      <name val="Arial Narrow"/>
      <family val="2"/>
    </font>
    <font>
      <b/>
      <sz val="14"/>
      <color theme="1"/>
      <name val="Arial Narrow"/>
      <family val="2"/>
    </font>
    <font>
      <b/>
      <sz val="11"/>
      <color theme="1"/>
      <name val="Consolas"/>
      <family val="3"/>
    </font>
    <font>
      <sz val="8"/>
      <color theme="1"/>
      <name val="Consolas"/>
      <family val="3"/>
    </font>
    <font>
      <sz val="11"/>
      <color theme="1"/>
      <name val="Consolas"/>
      <family val="3"/>
    </font>
    <font>
      <i/>
      <sz val="8"/>
      <color theme="1"/>
      <name val="Calibri"/>
      <family val="2"/>
      <scheme val="minor"/>
    </font>
    <font>
      <i/>
      <sz val="11"/>
      <color theme="1"/>
      <name val="Consolas"/>
      <family val="3"/>
    </font>
    <font>
      <u/>
      <sz val="11"/>
      <color theme="1"/>
      <name val="Calibri"/>
      <family val="2"/>
      <scheme val="minor"/>
    </font>
    <font>
      <u/>
      <sz val="8"/>
      <color theme="1"/>
      <name val="Calibri"/>
      <family val="2"/>
      <scheme val="minor"/>
    </font>
    <font>
      <sz val="11"/>
      <color rgb="FFFF0000"/>
      <name val="Calibri"/>
      <family val="2"/>
      <scheme val="minor"/>
    </font>
    <font>
      <i/>
      <sz val="11"/>
      <color theme="0" tint="-0.499984740745262"/>
      <name val="Consolas"/>
      <family val="3"/>
    </font>
    <font>
      <sz val="11"/>
      <color rgb="FFFF0000"/>
      <name val="Calibri"/>
      <family val="2"/>
    </font>
    <font>
      <i/>
      <u/>
      <sz val="11"/>
      <color theme="1"/>
      <name val="Calibri"/>
      <family val="2"/>
      <scheme val="minor"/>
    </font>
    <font>
      <i/>
      <sz val="11"/>
      <color theme="1"/>
      <name val="Calibri"/>
      <family val="2"/>
      <scheme val="minor"/>
    </font>
    <font>
      <i/>
      <sz val="10"/>
      <color theme="0" tint="-0.499984740745262"/>
      <name val="Consolas"/>
      <family val="3"/>
    </font>
    <font>
      <i/>
      <sz val="10"/>
      <color theme="0" tint="-0.499984740745262"/>
      <name val="Calibri"/>
      <family val="2"/>
      <scheme val="minor"/>
    </font>
    <font>
      <b/>
      <u/>
      <sz val="14"/>
      <color theme="1"/>
      <name val="Calibri"/>
      <family val="2"/>
      <scheme val="minor"/>
    </font>
    <font>
      <sz val="11"/>
      <name val="Calibri"/>
      <family val="2"/>
      <scheme val="minor"/>
    </font>
    <font>
      <sz val="20"/>
      <name val="Arial"/>
      <family val="2"/>
    </font>
    <font>
      <u/>
      <sz val="10"/>
      <name val="Arial"/>
      <family val="2"/>
    </font>
    <font>
      <sz val="10"/>
      <color theme="5" tint="-0.249977111117893"/>
      <name val="Arial"/>
      <family val="2"/>
    </font>
    <font>
      <b/>
      <sz val="18"/>
      <color rgb="FFFF0000"/>
      <name val="Calibri"/>
      <family val="2"/>
      <scheme val="minor"/>
    </font>
    <font>
      <b/>
      <sz val="12"/>
      <color rgb="FFFF0000"/>
      <name val="Arial"/>
      <family val="2"/>
    </font>
    <font>
      <u/>
      <sz val="10"/>
      <color rgb="FFFF0000"/>
      <name val="Arial"/>
      <family val="2"/>
    </font>
    <font>
      <sz val="11"/>
      <name val="Arial"/>
      <family val="2"/>
    </font>
    <font>
      <b/>
      <i/>
      <sz val="10"/>
      <color rgb="FFFF0000"/>
      <name val="Arial"/>
      <family val="2"/>
    </font>
    <font>
      <vertAlign val="superscript"/>
      <sz val="10"/>
      <name val="Arial"/>
      <family val="2"/>
    </font>
    <font>
      <b/>
      <i/>
      <u/>
      <sz val="10"/>
      <name val="Arial"/>
      <family val="2"/>
    </font>
    <font>
      <u/>
      <sz val="12"/>
      <color indexed="12"/>
      <name val="Arial"/>
      <family val="2"/>
    </font>
    <font>
      <i/>
      <sz val="12"/>
      <name val="Arial Narrow"/>
      <family val="2"/>
    </font>
    <font>
      <b/>
      <u/>
      <sz val="10"/>
      <color indexed="12"/>
      <name val="Arial"/>
      <family val="2"/>
    </font>
    <font>
      <b/>
      <sz val="9"/>
      <name val="Arial"/>
      <family val="2"/>
    </font>
    <font>
      <b/>
      <u/>
      <sz val="14"/>
      <color indexed="12"/>
      <name val="Arial"/>
      <family val="2"/>
    </font>
    <font>
      <i/>
      <sz val="8"/>
      <color indexed="81"/>
      <name val="Tahoma"/>
      <family val="2"/>
    </font>
    <font>
      <sz val="8"/>
      <color rgb="FFFF0000"/>
      <name val="Arial"/>
      <family val="2"/>
    </font>
    <font>
      <sz val="11"/>
      <color rgb="FFFF0000"/>
      <name val="Arial"/>
      <family val="2"/>
    </font>
    <font>
      <sz val="9"/>
      <name val="Arial"/>
      <family val="2"/>
    </font>
    <font>
      <sz val="10"/>
      <color theme="1" tint="0.499984740745262"/>
      <name val="Arial"/>
      <family val="2"/>
    </font>
    <font>
      <sz val="10"/>
      <color theme="1"/>
      <name val="Arial"/>
      <family val="2"/>
    </font>
    <font>
      <vertAlign val="superscript"/>
      <sz val="10"/>
      <color theme="1"/>
      <name val="Arial"/>
      <family val="2"/>
    </font>
    <font>
      <b/>
      <sz val="10"/>
      <color theme="1"/>
      <name val="Arial"/>
      <family val="2"/>
    </font>
    <font>
      <strike/>
      <sz val="11"/>
      <color rgb="FFFF0000"/>
      <name val="Calibri"/>
      <family val="2"/>
      <scheme val="minor"/>
    </font>
    <font>
      <b/>
      <sz val="11"/>
      <color rgb="FFFF0000"/>
      <name val="Calibri"/>
      <family val="2"/>
      <scheme val="minor"/>
    </font>
    <font>
      <b/>
      <i/>
      <sz val="8"/>
      <name val="Arial"/>
      <family val="2"/>
    </font>
    <font>
      <b/>
      <sz val="10"/>
      <color theme="0" tint="-0.499984740745262"/>
      <name val="Arial"/>
      <family val="2"/>
    </font>
    <font>
      <u/>
      <sz val="10"/>
      <color theme="0" tint="-0.499984740745262"/>
      <name val="Arial"/>
      <family val="2"/>
    </font>
    <font>
      <strike/>
      <sz val="10"/>
      <color theme="0" tint="-0.499984740745262"/>
      <name val="Arial"/>
      <family val="2"/>
    </font>
    <font>
      <i/>
      <u/>
      <sz val="10"/>
      <color rgb="FF0000FF"/>
      <name val="Arial"/>
      <family val="2"/>
    </font>
    <font>
      <b/>
      <sz val="11"/>
      <color theme="1"/>
      <name val="Calibri"/>
      <family val="2"/>
      <scheme val="minor"/>
    </font>
    <font>
      <sz val="10"/>
      <name val="Calibri"/>
      <family val="2"/>
      <scheme val="minor"/>
    </font>
    <font>
      <u/>
      <sz val="10"/>
      <name val="Consolas"/>
      <family val="3"/>
    </font>
    <font>
      <b/>
      <sz val="10"/>
      <name val="Calibri"/>
      <family val="2"/>
      <scheme val="minor"/>
    </font>
    <font>
      <b/>
      <sz val="20"/>
      <name val="Calibri"/>
      <family val="2"/>
      <scheme val="minor"/>
    </font>
    <font>
      <b/>
      <sz val="12"/>
      <name val="Calibri"/>
      <family val="2"/>
      <scheme val="minor"/>
    </font>
    <font>
      <b/>
      <u/>
      <sz val="10"/>
      <color rgb="FFFF0000"/>
      <name val="Consolas"/>
      <family val="3"/>
    </font>
    <font>
      <i/>
      <sz val="10"/>
      <name val="Calibri"/>
      <family val="2"/>
      <scheme val="minor"/>
    </font>
    <font>
      <b/>
      <i/>
      <sz val="10"/>
      <name val="Calibri"/>
      <family val="2"/>
      <scheme val="minor"/>
    </font>
    <font>
      <i/>
      <u/>
      <sz val="10"/>
      <color indexed="12"/>
      <name val="Calibri"/>
      <family val="2"/>
      <scheme val="minor"/>
    </font>
    <font>
      <u/>
      <sz val="8"/>
      <color indexed="12"/>
      <name val="Arial"/>
      <family val="2"/>
    </font>
    <font>
      <u/>
      <sz val="10"/>
      <color indexed="12"/>
      <name val="Calibri"/>
      <family val="2"/>
      <scheme val="minor"/>
    </font>
    <font>
      <sz val="10"/>
      <color theme="2" tint="-0.249977111117893"/>
      <name val="Arial"/>
      <family val="2"/>
    </font>
    <font>
      <i/>
      <sz val="10"/>
      <color theme="2" tint="-0.249977111117893"/>
      <name val="Arial"/>
      <family val="2"/>
    </font>
    <font>
      <b/>
      <sz val="10"/>
      <color theme="2" tint="-0.249977111117893"/>
      <name val="Arial"/>
      <family val="2"/>
    </font>
  </fonts>
  <fills count="25">
    <fill>
      <patternFill patternType="none"/>
    </fill>
    <fill>
      <patternFill patternType="gray125"/>
    </fill>
    <fill>
      <patternFill patternType="solid">
        <fgColor indexed="23"/>
        <bgColor indexed="64"/>
      </patternFill>
    </fill>
    <fill>
      <patternFill patternType="solid">
        <fgColor indexed="44"/>
        <bgColor indexed="64"/>
      </patternFill>
    </fill>
    <fill>
      <patternFill patternType="solid">
        <fgColor indexed="50"/>
        <bgColor indexed="64"/>
      </patternFill>
    </fill>
    <fill>
      <patternFill patternType="solid">
        <fgColor indexed="11"/>
        <bgColor indexed="64"/>
      </patternFill>
    </fill>
    <fill>
      <patternFill patternType="solid">
        <fgColor rgb="FF92D050"/>
        <bgColor indexed="64"/>
      </patternFill>
    </fill>
    <fill>
      <patternFill patternType="solid">
        <fgColor theme="9" tint="0.59999389629810485"/>
        <bgColor indexed="64"/>
      </patternFill>
    </fill>
    <fill>
      <patternFill patternType="solid">
        <fgColor rgb="FF00B05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FF0000"/>
        <bgColor indexed="64"/>
      </patternFill>
    </fill>
    <fill>
      <patternFill patternType="solid">
        <fgColor theme="0"/>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bgColor indexed="64"/>
      </patternFill>
    </fill>
    <fill>
      <patternFill patternType="solid">
        <fgColor theme="7" tint="0.79998168889431442"/>
        <bgColor indexed="64"/>
      </patternFill>
    </fill>
    <fill>
      <patternFill patternType="solid">
        <fgColor theme="5" tint="0.59999389629810485"/>
        <bgColor indexed="64"/>
      </patternFill>
    </fill>
  </fills>
  <borders count="8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hair">
        <color indexed="64"/>
      </right>
      <top style="hair">
        <color indexed="64"/>
      </top>
      <bottom style="hair">
        <color indexed="64"/>
      </bottom>
      <diagonal/>
    </border>
    <border>
      <left/>
      <right/>
      <top/>
      <bottom style="medium">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style="thin">
        <color auto="1"/>
      </left>
      <right style="thin">
        <color auto="1"/>
      </right>
      <top/>
      <bottom/>
      <diagonal/>
    </border>
    <border>
      <left style="thin">
        <color indexed="64"/>
      </left>
      <right style="thin">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ck">
        <color indexed="64"/>
      </top>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diagonal/>
    </border>
    <border>
      <left/>
      <right style="medium">
        <color indexed="64"/>
      </right>
      <top/>
      <bottom style="thin">
        <color indexed="64"/>
      </bottom>
      <diagonal/>
    </border>
    <border>
      <left style="medium">
        <color indexed="64"/>
      </left>
      <right/>
      <top/>
      <bottom style="thin">
        <color indexed="64"/>
      </bottom>
      <diagonal/>
    </border>
    <border>
      <left/>
      <right/>
      <top style="medium">
        <color indexed="64"/>
      </top>
      <bottom style="medium">
        <color indexed="64"/>
      </bottom>
      <diagonal/>
    </border>
  </borders>
  <cellStyleXfs count="5">
    <xf numFmtId="0" fontId="0" fillId="0" borderId="0"/>
    <xf numFmtId="0" fontId="13" fillId="0" borderId="0" applyNumberFormat="0" applyFill="0" applyBorder="0" applyAlignment="0" applyProtection="0">
      <alignment vertical="top"/>
      <protection locked="0"/>
    </xf>
    <xf numFmtId="0" fontId="11" fillId="0" borderId="0"/>
    <xf numFmtId="0" fontId="10" fillId="0" borderId="0"/>
    <xf numFmtId="0" fontId="6" fillId="0" borderId="0"/>
  </cellStyleXfs>
  <cellXfs count="948">
    <xf numFmtId="0" fontId="0" fillId="0" borderId="0" xfId="0"/>
    <xf numFmtId="0" fontId="0" fillId="0" borderId="0" xfId="0" applyAlignment="1"/>
    <xf numFmtId="0" fontId="16" fillId="0" borderId="0" xfId="0" applyFont="1"/>
    <xf numFmtId="0" fontId="0" fillId="0" borderId="0" xfId="0" applyAlignment="1">
      <alignment wrapText="1"/>
    </xf>
    <xf numFmtId="0" fontId="17" fillId="0" borderId="0" xfId="0" applyFont="1"/>
    <xf numFmtId="0" fontId="0" fillId="0" borderId="0" xfId="0" applyAlignment="1">
      <alignment horizontal="center"/>
    </xf>
    <xf numFmtId="0" fontId="16" fillId="0" borderId="0" xfId="0" applyFont="1" applyAlignment="1">
      <alignment horizontal="center"/>
    </xf>
    <xf numFmtId="0" fontId="22" fillId="0" borderId="0" xfId="0" applyFont="1"/>
    <xf numFmtId="0" fontId="12" fillId="0" borderId="0" xfId="0" applyFont="1" applyAlignment="1">
      <alignment wrapText="1"/>
    </xf>
    <xf numFmtId="0" fontId="23" fillId="0" borderId="1" xfId="0" applyFont="1" applyBorder="1" applyAlignment="1">
      <alignment wrapText="1"/>
    </xf>
    <xf numFmtId="0" fontId="0" fillId="0" borderId="1" xfId="0" applyBorder="1" applyAlignment="1">
      <alignment horizontal="center"/>
    </xf>
    <xf numFmtId="0" fontId="0" fillId="0" borderId="1" xfId="0" applyBorder="1"/>
    <xf numFmtId="0" fontId="12" fillId="0" borderId="0" xfId="0" applyFont="1"/>
    <xf numFmtId="0" fontId="0" fillId="0" borderId="0" xfId="0" applyAlignment="1">
      <alignment horizontal="center" wrapText="1"/>
    </xf>
    <xf numFmtId="0" fontId="26" fillId="0" borderId="0" xfId="0" applyFont="1"/>
    <xf numFmtId="0" fontId="27" fillId="0" borderId="0" xfId="0" applyFont="1" applyAlignment="1"/>
    <xf numFmtId="0" fontId="27" fillId="0" borderId="0" xfId="0" applyFont="1" applyAlignment="1">
      <alignment wrapText="1"/>
    </xf>
    <xf numFmtId="14" fontId="27" fillId="0" borderId="0" xfId="0" applyNumberFormat="1" applyFont="1" applyAlignment="1">
      <alignment horizontal="center"/>
    </xf>
    <xf numFmtId="0" fontId="27" fillId="0" borderId="0" xfId="0" applyFont="1" applyAlignment="1">
      <alignment horizontal="center"/>
    </xf>
    <xf numFmtId="0" fontId="0" fillId="0" borderId="0" xfId="0" applyAlignment="1">
      <alignment horizontal="left" wrapText="1"/>
    </xf>
    <xf numFmtId="0" fontId="22" fillId="0" borderId="0" xfId="0" applyFont="1" applyAlignment="1">
      <alignment horizontal="left"/>
    </xf>
    <xf numFmtId="0" fontId="12" fillId="0" borderId="0" xfId="0" applyFont="1" applyAlignment="1">
      <alignment horizontal="center"/>
    </xf>
    <xf numFmtId="0" fontId="23" fillId="0" borderId="2" xfId="0" applyFont="1" applyBorder="1" applyAlignment="1">
      <alignment wrapText="1"/>
    </xf>
    <xf numFmtId="0" fontId="23" fillId="0" borderId="2" xfId="0" applyFont="1" applyBorder="1" applyAlignment="1">
      <alignment horizontal="center" wrapText="1"/>
    </xf>
    <xf numFmtId="0" fontId="25" fillId="0" borderId="2" xfId="0" applyFont="1" applyBorder="1" applyAlignment="1">
      <alignment horizontal="center" wrapText="1"/>
    </xf>
    <xf numFmtId="0" fontId="0" fillId="0" borderId="3" xfId="0" applyBorder="1"/>
    <xf numFmtId="0" fontId="0" fillId="0" borderId="3" xfId="0" applyBorder="1" applyAlignment="1">
      <alignment wrapText="1"/>
    </xf>
    <xf numFmtId="0" fontId="25" fillId="0" borderId="2" xfId="0" applyFont="1" applyBorder="1" applyAlignment="1">
      <alignment horizontal="center" textRotation="90" wrapText="1"/>
    </xf>
    <xf numFmtId="0" fontId="23" fillId="0" borderId="7" xfId="0" applyFont="1" applyBorder="1" applyAlignment="1">
      <alignment wrapText="1"/>
    </xf>
    <xf numFmtId="0" fontId="0" fillId="0" borderId="8" xfId="0" applyBorder="1"/>
    <xf numFmtId="0" fontId="0" fillId="0" borderId="9" xfId="0" applyBorder="1"/>
    <xf numFmtId="0" fontId="0" fillId="0" borderId="10" xfId="0" applyBorder="1"/>
    <xf numFmtId="0" fontId="23" fillId="0" borderId="11" xfId="0" applyFont="1" applyBorder="1" applyAlignment="1">
      <alignment wrapText="1"/>
    </xf>
    <xf numFmtId="0" fontId="0" fillId="0" borderId="8" xfId="0" applyBorder="1" applyAlignment="1">
      <alignment vertical="center"/>
    </xf>
    <xf numFmtId="0" fontId="0" fillId="0" borderId="12" xfId="0" applyBorder="1" applyAlignment="1">
      <alignment vertical="center" wrapText="1"/>
    </xf>
    <xf numFmtId="0" fontId="0" fillId="0" borderId="0" xfId="0" applyAlignment="1">
      <alignment vertical="center"/>
    </xf>
    <xf numFmtId="0" fontId="0" fillId="0" borderId="9" xfId="0" applyBorder="1" applyAlignment="1">
      <alignment vertical="center"/>
    </xf>
    <xf numFmtId="0" fontId="0" fillId="0" borderId="13" xfId="0" applyBorder="1" applyAlignment="1">
      <alignment vertical="center" wrapText="1"/>
    </xf>
    <xf numFmtId="0" fontId="0" fillId="0" borderId="10" xfId="0" applyBorder="1" applyAlignment="1">
      <alignment vertical="center"/>
    </xf>
    <xf numFmtId="0" fontId="0" fillId="0" borderId="14" xfId="0" applyBorder="1" applyAlignment="1">
      <alignment vertical="center" wrapText="1"/>
    </xf>
    <xf numFmtId="0" fontId="0" fillId="0" borderId="1" xfId="0" applyBorder="1" applyAlignment="1">
      <alignment vertical="center"/>
    </xf>
    <xf numFmtId="0" fontId="0" fillId="0" borderId="15" xfId="0" applyBorder="1" applyAlignment="1">
      <alignment horizontal="center"/>
    </xf>
    <xf numFmtId="0" fontId="0" fillId="0" borderId="15" xfId="0" applyBorder="1" applyAlignment="1">
      <alignment horizontal="left"/>
    </xf>
    <xf numFmtId="0" fontId="0" fillId="0" borderId="12" xfId="0" applyBorder="1" applyAlignment="1">
      <alignment horizontal="center"/>
    </xf>
    <xf numFmtId="0" fontId="0" fillId="0" borderId="16" xfId="0" applyBorder="1" applyAlignment="1">
      <alignment horizontal="center"/>
    </xf>
    <xf numFmtId="0" fontId="0" fillId="0" borderId="16" xfId="0" applyBorder="1" applyAlignment="1">
      <alignment horizontal="left"/>
    </xf>
    <xf numFmtId="0" fontId="0" fillId="0" borderId="13" xfId="0" applyBorder="1" applyAlignment="1">
      <alignment horizontal="center"/>
    </xf>
    <xf numFmtId="0" fontId="0" fillId="0" borderId="17" xfId="0" applyBorder="1" applyAlignment="1">
      <alignment horizontal="center"/>
    </xf>
    <xf numFmtId="0" fontId="0" fillId="0" borderId="17" xfId="0" applyBorder="1" applyAlignment="1">
      <alignment horizontal="left"/>
    </xf>
    <xf numFmtId="0" fontId="0" fillId="0" borderId="14" xfId="0" applyBorder="1" applyAlignment="1">
      <alignment horizontal="center"/>
    </xf>
    <xf numFmtId="0" fontId="16" fillId="0" borderId="3" xfId="0" applyFont="1" applyBorder="1"/>
    <xf numFmtId="0" fontId="16" fillId="3" borderId="2" xfId="0" applyFont="1" applyFill="1" applyBorder="1"/>
    <xf numFmtId="0" fontId="16" fillId="3" borderId="2" xfId="0" applyFont="1" applyFill="1" applyBorder="1" applyAlignment="1">
      <alignment horizontal="center" wrapText="1"/>
    </xf>
    <xf numFmtId="0" fontId="16" fillId="3" borderId="2" xfId="0" applyFont="1" applyFill="1" applyBorder="1" applyAlignment="1">
      <alignment horizontal="center" textRotation="90"/>
    </xf>
    <xf numFmtId="0" fontId="16" fillId="3" borderId="2" xfId="0" applyFont="1" applyFill="1" applyBorder="1" applyAlignment="1">
      <alignment wrapText="1"/>
    </xf>
    <xf numFmtId="0" fontId="16" fillId="3" borderId="1" xfId="0" applyFont="1" applyFill="1" applyBorder="1" applyAlignment="1">
      <alignment horizontal="center" wrapText="1"/>
    </xf>
    <xf numFmtId="0" fontId="0" fillId="3" borderId="1" xfId="0" applyFill="1" applyBorder="1"/>
    <xf numFmtId="0" fontId="16" fillId="3" borderId="6" xfId="0" applyFont="1" applyFill="1" applyBorder="1" applyAlignment="1">
      <alignment horizontal="center" wrapText="1"/>
    </xf>
    <xf numFmtId="0" fontId="16" fillId="3" borderId="18" xfId="0" applyFont="1" applyFill="1" applyBorder="1" applyAlignment="1">
      <alignment wrapText="1"/>
    </xf>
    <xf numFmtId="0" fontId="23" fillId="3" borderId="7" xfId="0" applyFont="1" applyFill="1" applyBorder="1" applyAlignment="1"/>
    <xf numFmtId="0" fontId="16" fillId="3" borderId="18" xfId="0" applyFont="1" applyFill="1" applyBorder="1" applyAlignment="1">
      <alignment horizontal="center" wrapText="1"/>
    </xf>
    <xf numFmtId="0" fontId="16" fillId="3" borderId="20" xfId="0" applyFont="1" applyFill="1" applyBorder="1" applyAlignment="1">
      <alignment horizontal="center" wrapText="1"/>
    </xf>
    <xf numFmtId="0" fontId="23" fillId="3" borderId="18" xfId="0" applyFont="1" applyFill="1" applyBorder="1" applyAlignment="1">
      <alignment horizontal="center" wrapText="1"/>
    </xf>
    <xf numFmtId="0" fontId="23" fillId="3" borderId="20" xfId="0" applyFont="1" applyFill="1" applyBorder="1" applyAlignment="1">
      <alignment horizontal="center" wrapText="1"/>
    </xf>
    <xf numFmtId="0" fontId="23" fillId="3" borderId="18" xfId="0" applyFont="1" applyFill="1" applyBorder="1" applyAlignment="1">
      <alignment wrapText="1"/>
    </xf>
    <xf numFmtId="0" fontId="23" fillId="3" borderId="5" xfId="0" applyFont="1" applyFill="1" applyBorder="1" applyAlignment="1"/>
    <xf numFmtId="0" fontId="23" fillId="3" borderId="1" xfId="0" applyFont="1" applyFill="1" applyBorder="1" applyAlignment="1">
      <alignment horizontal="center" wrapText="1"/>
    </xf>
    <xf numFmtId="0" fontId="16" fillId="3" borderId="2" xfId="0" applyFont="1" applyFill="1" applyBorder="1" applyAlignment="1">
      <alignment horizontal="right" wrapText="1"/>
    </xf>
    <xf numFmtId="0" fontId="16" fillId="3" borderId="18" xfId="0" applyFont="1" applyFill="1" applyBorder="1"/>
    <xf numFmtId="0" fontId="15" fillId="3" borderId="0" xfId="0" applyFont="1" applyFill="1" applyAlignment="1"/>
    <xf numFmtId="0" fontId="16" fillId="3" borderId="0" xfId="0" applyFont="1" applyFill="1"/>
    <xf numFmtId="0" fontId="16" fillId="3" borderId="7" xfId="0" applyFont="1" applyFill="1" applyBorder="1"/>
    <xf numFmtId="0" fontId="16" fillId="3" borderId="21" xfId="0" applyFont="1" applyFill="1" applyBorder="1"/>
    <xf numFmtId="0" fontId="16" fillId="3" borderId="22" xfId="0" applyFont="1" applyFill="1" applyBorder="1"/>
    <xf numFmtId="0" fontId="16" fillId="3" borderId="0" xfId="0" applyFont="1" applyFill="1" applyAlignment="1">
      <alignment horizontal="left" wrapText="1"/>
    </xf>
    <xf numFmtId="0" fontId="16" fillId="3" borderId="5" xfId="0" applyFont="1" applyFill="1" applyBorder="1" applyAlignment="1">
      <alignment horizontal="center" wrapText="1"/>
    </xf>
    <xf numFmtId="0" fontId="0" fillId="3" borderId="0" xfId="0" applyFill="1" applyAlignment="1"/>
    <xf numFmtId="0" fontId="0" fillId="3" borderId="0" xfId="0" applyFill="1" applyAlignment="1">
      <alignment horizontal="center"/>
    </xf>
    <xf numFmtId="0" fontId="15" fillId="3" borderId="0" xfId="0" applyFont="1" applyFill="1" applyAlignment="1">
      <alignment horizontal="center"/>
    </xf>
    <xf numFmtId="0" fontId="16" fillId="3" borderId="2" xfId="0" applyFont="1" applyFill="1" applyBorder="1" applyAlignment="1">
      <alignment horizontal="left" wrapText="1"/>
    </xf>
    <xf numFmtId="0" fontId="16" fillId="0" borderId="0" xfId="0" applyFont="1" applyFill="1"/>
    <xf numFmtId="0" fontId="15" fillId="0" borderId="0" xfId="0" applyFont="1" applyFill="1" applyAlignment="1"/>
    <xf numFmtId="0" fontId="16" fillId="0" borderId="0" xfId="0" applyFont="1" applyAlignment="1">
      <alignment horizontal="right" wrapText="1"/>
    </xf>
    <xf numFmtId="0" fontId="15" fillId="3" borderId="19" xfId="0" applyFont="1" applyFill="1" applyBorder="1" applyAlignment="1">
      <alignment vertical="center"/>
    </xf>
    <xf numFmtId="0" fontId="15" fillId="3" borderId="21" xfId="0" applyFont="1" applyFill="1" applyBorder="1" applyAlignment="1">
      <alignment horizontal="center" vertical="center"/>
    </xf>
    <xf numFmtId="0" fontId="0" fillId="3" borderId="21" xfId="0" applyFill="1" applyBorder="1" applyAlignment="1">
      <alignment horizontal="center" vertical="center"/>
    </xf>
    <xf numFmtId="0" fontId="0" fillId="3" borderId="1" xfId="0" applyFill="1" applyBorder="1" applyAlignment="1">
      <alignment vertical="center"/>
    </xf>
    <xf numFmtId="0" fontId="15" fillId="3" borderId="0" xfId="0" applyFont="1" applyFill="1" applyAlignment="1">
      <alignment vertical="center"/>
    </xf>
    <xf numFmtId="0" fontId="0" fillId="3" borderId="0" xfId="0" applyFill="1" applyAlignment="1">
      <alignment vertical="center"/>
    </xf>
    <xf numFmtId="0" fontId="0" fillId="3" borderId="0" xfId="0" applyFill="1" applyAlignment="1">
      <alignment horizontal="center" vertical="center"/>
    </xf>
    <xf numFmtId="14" fontId="0" fillId="3" borderId="0" xfId="0" applyNumberFormat="1" applyFill="1" applyAlignment="1">
      <alignment vertical="center"/>
    </xf>
    <xf numFmtId="0" fontId="0" fillId="3" borderId="0" xfId="0" applyFill="1"/>
    <xf numFmtId="0" fontId="16" fillId="3" borderId="18" xfId="0" applyFont="1" applyFill="1" applyBorder="1" applyAlignment="1">
      <alignment horizontal="center"/>
    </xf>
    <xf numFmtId="0" fontId="17" fillId="3" borderId="21" xfId="0" applyFont="1" applyFill="1" applyBorder="1" applyAlignment="1"/>
    <xf numFmtId="0" fontId="17" fillId="3" borderId="21" xfId="0" applyFont="1" applyFill="1" applyBorder="1" applyAlignment="1">
      <alignment horizontal="center" wrapText="1"/>
    </xf>
    <xf numFmtId="0" fontId="17" fillId="3" borderId="21" xfId="0" applyFont="1" applyFill="1" applyBorder="1"/>
    <xf numFmtId="0" fontId="15" fillId="3" borderId="1" xfId="0" applyFont="1" applyFill="1" applyBorder="1" applyAlignment="1">
      <alignment vertical="center"/>
    </xf>
    <xf numFmtId="0" fontId="16" fillId="3" borderId="1" xfId="0" applyFont="1" applyFill="1" applyBorder="1" applyAlignment="1">
      <alignment vertical="center"/>
    </xf>
    <xf numFmtId="14" fontId="16" fillId="3" borderId="1" xfId="0" applyNumberFormat="1" applyFont="1" applyFill="1" applyBorder="1" applyAlignment="1">
      <alignment horizontal="center" vertical="center"/>
    </xf>
    <xf numFmtId="0" fontId="16" fillId="3" borderId="1" xfId="0" applyFont="1" applyFill="1" applyBorder="1" applyAlignment="1">
      <alignment horizontal="center" vertical="center"/>
    </xf>
    <xf numFmtId="0" fontId="28" fillId="3" borderId="1" xfId="0" applyFont="1" applyFill="1" applyBorder="1" applyAlignment="1">
      <alignment horizontal="center" vertical="center"/>
    </xf>
    <xf numFmtId="0" fontId="16" fillId="3" borderId="1" xfId="0" applyFont="1" applyFill="1" applyBorder="1" applyAlignment="1">
      <alignment horizontal="right" vertical="center"/>
    </xf>
    <xf numFmtId="0" fontId="16" fillId="3" borderId="1" xfId="0" applyFont="1" applyFill="1" applyBorder="1" applyAlignment="1">
      <alignment vertical="center" wrapText="1"/>
    </xf>
    <xf numFmtId="0" fontId="0" fillId="3" borderId="18" xfId="0" applyFill="1" applyBorder="1" applyAlignment="1">
      <alignment horizontal="center"/>
    </xf>
    <xf numFmtId="0" fontId="23" fillId="0" borderId="11" xfId="0" applyFont="1" applyBorder="1" applyAlignment="1">
      <alignment horizontal="center" wrapText="1"/>
    </xf>
    <xf numFmtId="0" fontId="0" fillId="0" borderId="0" xfId="0" applyAlignment="1">
      <alignment horizontal="center" vertical="center"/>
    </xf>
    <xf numFmtId="0" fontId="15" fillId="3" borderId="1" xfId="0" applyFont="1" applyFill="1" applyBorder="1" applyAlignment="1">
      <alignment vertical="center" wrapText="1"/>
    </xf>
    <xf numFmtId="0" fontId="31" fillId="0" borderId="0" xfId="0" applyFont="1" applyAlignment="1">
      <alignment wrapText="1"/>
    </xf>
    <xf numFmtId="0" fontId="30" fillId="0" borderId="0" xfId="0" applyFont="1" applyAlignment="1">
      <alignment wrapText="1"/>
    </xf>
    <xf numFmtId="0" fontId="22" fillId="0" borderId="0" xfId="0" applyFont="1" applyAlignment="1">
      <alignment wrapText="1"/>
    </xf>
    <xf numFmtId="0" fontId="16" fillId="0" borderId="0" xfId="0" applyFont="1" applyAlignment="1">
      <alignment horizontal="center" vertical="center"/>
    </xf>
    <xf numFmtId="0" fontId="16" fillId="3" borderId="18" xfId="0" applyFont="1" applyFill="1" applyBorder="1" applyAlignment="1">
      <alignment horizontal="center" vertical="center"/>
    </xf>
    <xf numFmtId="0" fontId="0" fillId="0" borderId="0" xfId="0" applyAlignment="1">
      <alignment horizontal="center" vertical="center" wrapText="1"/>
    </xf>
    <xf numFmtId="0" fontId="12" fillId="0" borderId="0" xfId="0" applyFont="1" applyFill="1" applyAlignment="1">
      <alignment horizontal="center" vertical="center" wrapText="1"/>
    </xf>
    <xf numFmtId="0" fontId="12" fillId="0" borderId="0" xfId="0" applyFont="1" applyAlignment="1">
      <alignment horizontal="center" vertical="center" wrapText="1"/>
    </xf>
    <xf numFmtId="0" fontId="0" fillId="0" borderId="0" xfId="0" applyFill="1" applyAlignment="1">
      <alignment horizontal="center" vertical="center" wrapText="1"/>
    </xf>
    <xf numFmtId="0" fontId="18" fillId="0" borderId="0" xfId="0" applyFont="1"/>
    <xf numFmtId="0" fontId="39" fillId="0" borderId="0" xfId="0" applyFont="1"/>
    <xf numFmtId="0" fontId="40" fillId="0" borderId="0" xfId="1" applyFont="1" applyAlignment="1" applyProtection="1">
      <alignment shrinkToFit="1"/>
    </xf>
    <xf numFmtId="0" fontId="40" fillId="0" borderId="0" xfId="1" applyFont="1" applyAlignment="1" applyProtection="1"/>
    <xf numFmtId="0" fontId="18" fillId="0" borderId="0" xfId="0" applyFont="1" applyAlignment="1">
      <alignment horizontal="left"/>
    </xf>
    <xf numFmtId="0" fontId="16" fillId="3" borderId="0" xfId="0" applyFont="1" applyFill="1" applyBorder="1" applyAlignment="1">
      <alignment horizontal="right" vertical="center"/>
    </xf>
    <xf numFmtId="0" fontId="32" fillId="0" borderId="0" xfId="0" applyFont="1" applyAlignment="1">
      <alignment wrapText="1"/>
    </xf>
    <xf numFmtId="0" fontId="15" fillId="3" borderId="0" xfId="0" applyFont="1" applyFill="1" applyAlignment="1">
      <alignment horizontal="center" vertical="center"/>
    </xf>
    <xf numFmtId="0" fontId="12" fillId="0" borderId="0" xfId="0" applyFont="1" applyAlignment="1">
      <alignment horizontal="center" vertical="center"/>
    </xf>
    <xf numFmtId="0" fontId="12" fillId="0" borderId="0" xfId="0" applyFont="1" applyBorder="1"/>
    <xf numFmtId="0" fontId="12" fillId="0" borderId="0" xfId="0" applyFont="1" applyBorder="1" applyAlignment="1">
      <alignment horizontal="center" vertical="center"/>
    </xf>
    <xf numFmtId="0" fontId="23" fillId="0" borderId="24" xfId="0" applyFont="1" applyBorder="1"/>
    <xf numFmtId="0" fontId="32" fillId="0" borderId="0" xfId="0" applyFont="1" applyAlignment="1"/>
    <xf numFmtId="0" fontId="12" fillId="0" borderId="0" xfId="0" applyFont="1" applyFill="1" applyAlignment="1">
      <alignment vertical="center"/>
    </xf>
    <xf numFmtId="0" fontId="0" fillId="0" borderId="0" xfId="0" applyFill="1" applyAlignment="1">
      <alignment vertical="center"/>
    </xf>
    <xf numFmtId="0" fontId="12" fillId="0" borderId="0" xfId="0" applyFont="1" applyAlignment="1">
      <alignment vertical="center"/>
    </xf>
    <xf numFmtId="0" fontId="12" fillId="0" borderId="0" xfId="0" applyFont="1" applyFill="1" applyAlignment="1">
      <alignment horizontal="center" vertical="center"/>
    </xf>
    <xf numFmtId="0" fontId="0" fillId="0" borderId="0" xfId="0" applyFill="1" applyAlignment="1">
      <alignment horizontal="center" vertical="center"/>
    </xf>
    <xf numFmtId="0" fontId="12" fillId="0" borderId="0" xfId="0" applyFont="1" applyFill="1" applyAlignment="1">
      <alignment vertical="center" wrapText="1"/>
    </xf>
    <xf numFmtId="0" fontId="0" fillId="0" borderId="0" xfId="0" applyAlignment="1">
      <alignment vertical="center" wrapText="1"/>
    </xf>
    <xf numFmtId="0" fontId="0" fillId="0" borderId="0" xfId="0" applyFill="1" applyAlignment="1">
      <alignment vertical="center" wrapText="1"/>
    </xf>
    <xf numFmtId="0" fontId="12" fillId="0" borderId="0" xfId="0" applyFont="1" applyAlignment="1">
      <alignment vertical="center" wrapText="1"/>
    </xf>
    <xf numFmtId="0" fontId="18" fillId="0" borderId="0" xfId="0" applyFont="1" applyAlignment="1">
      <alignment vertical="center" wrapText="1"/>
    </xf>
    <xf numFmtId="0" fontId="15" fillId="3" borderId="0" xfId="0" applyFont="1" applyFill="1" applyBorder="1" applyAlignment="1">
      <alignment vertical="center"/>
    </xf>
    <xf numFmtId="0" fontId="0" fillId="3" borderId="0" xfId="0" applyFill="1" applyBorder="1" applyAlignment="1">
      <alignment vertical="center" wrapText="1"/>
    </xf>
    <xf numFmtId="0" fontId="0" fillId="3" borderId="0" xfId="0" applyFill="1" applyBorder="1" applyAlignment="1">
      <alignment vertical="center"/>
    </xf>
    <xf numFmtId="14" fontId="0" fillId="3" borderId="0" xfId="0" applyNumberFormat="1" applyFill="1" applyBorder="1" applyAlignment="1">
      <alignment vertical="center"/>
    </xf>
    <xf numFmtId="0" fontId="0" fillId="3" borderId="0" xfId="0" applyFill="1" applyBorder="1" applyAlignment="1">
      <alignment horizontal="center" vertical="center"/>
    </xf>
    <xf numFmtId="0" fontId="0" fillId="0" borderId="0" xfId="0" applyBorder="1"/>
    <xf numFmtId="0" fontId="36" fillId="0" borderId="0" xfId="0" applyFont="1" applyBorder="1" applyAlignment="1"/>
    <xf numFmtId="0" fontId="35" fillId="0" borderId="0" xfId="0" applyFont="1" applyBorder="1" applyAlignment="1">
      <alignment vertical="center" wrapText="1"/>
    </xf>
    <xf numFmtId="0" fontId="16" fillId="0" borderId="0" xfId="0" applyFont="1" applyBorder="1"/>
    <xf numFmtId="0" fontId="43" fillId="0" borderId="0" xfId="0" applyFont="1"/>
    <xf numFmtId="0" fontId="12" fillId="0" borderId="16" xfId="0" applyFont="1" applyBorder="1" applyAlignment="1">
      <alignment horizontal="left"/>
    </xf>
    <xf numFmtId="0" fontId="12" fillId="0" borderId="16" xfId="0" applyFont="1" applyBorder="1" applyAlignment="1">
      <alignment horizontal="center"/>
    </xf>
    <xf numFmtId="0" fontId="0" fillId="0" borderId="28" xfId="0" applyBorder="1" applyAlignment="1">
      <alignment vertical="center" wrapText="1"/>
    </xf>
    <xf numFmtId="0" fontId="0" fillId="0" borderId="29" xfId="0" applyBorder="1" applyAlignment="1">
      <alignment horizontal="center" vertical="center"/>
    </xf>
    <xf numFmtId="0" fontId="0" fillId="0" borderId="30" xfId="0" applyBorder="1" applyAlignment="1">
      <alignment horizontal="center" vertical="center" wrapText="1"/>
    </xf>
    <xf numFmtId="0" fontId="0" fillId="0" borderId="1" xfId="0" applyBorder="1" applyAlignment="1">
      <alignment horizontal="left" vertical="center"/>
    </xf>
    <xf numFmtId="0" fontId="0" fillId="0" borderId="23" xfId="0" applyBorder="1"/>
    <xf numFmtId="0" fontId="18" fillId="0" borderId="16" xfId="0" applyFont="1" applyBorder="1" applyAlignment="1">
      <alignment horizontal="left"/>
    </xf>
    <xf numFmtId="0" fontId="0" fillId="0" borderId="16" xfId="0" applyBorder="1"/>
    <xf numFmtId="0" fontId="12" fillId="0" borderId="31" xfId="0" applyFont="1" applyBorder="1" applyAlignment="1">
      <alignment vertical="center" wrapText="1"/>
    </xf>
    <xf numFmtId="0" fontId="12" fillId="0" borderId="15" xfId="0" applyFont="1" applyBorder="1" applyAlignment="1">
      <alignment horizontal="center" vertical="center"/>
    </xf>
    <xf numFmtId="0" fontId="12" fillId="0" borderId="15" xfId="0" applyFont="1" applyBorder="1" applyAlignment="1">
      <alignment horizontal="left" vertical="center"/>
    </xf>
    <xf numFmtId="0" fontId="0" fillId="0" borderId="15" xfId="0" applyBorder="1" applyAlignment="1">
      <alignment horizontal="center" vertical="center"/>
    </xf>
    <xf numFmtId="0" fontId="0" fillId="0" borderId="15" xfId="0" applyBorder="1" applyAlignment="1">
      <alignment horizontal="center" vertical="center" wrapText="1"/>
    </xf>
    <xf numFmtId="0" fontId="18" fillId="0" borderId="15" xfId="0" applyFont="1" applyBorder="1" applyAlignment="1">
      <alignment horizontal="left" vertical="center"/>
    </xf>
    <xf numFmtId="0" fontId="0" fillId="0" borderId="15" xfId="0" applyBorder="1" applyAlignment="1">
      <alignment vertical="center"/>
    </xf>
    <xf numFmtId="0" fontId="46" fillId="3" borderId="21" xfId="0" applyFont="1" applyFill="1" applyBorder="1" applyAlignment="1">
      <alignment horizontal="right" vertical="center"/>
    </xf>
    <xf numFmtId="0" fontId="21" fillId="3" borderId="0" xfId="0" applyFont="1" applyFill="1" applyAlignment="1">
      <alignment vertical="center"/>
    </xf>
    <xf numFmtId="0" fontId="46" fillId="0" borderId="0" xfId="0" applyFont="1" applyAlignment="1">
      <alignment horizontal="right"/>
    </xf>
    <xf numFmtId="0" fontId="47" fillId="0" borderId="0" xfId="0" applyFont="1" applyAlignment="1">
      <alignment horizontal="left"/>
    </xf>
    <xf numFmtId="0" fontId="45" fillId="0" borderId="0" xfId="0" applyFont="1" applyAlignment="1">
      <alignment vertical="center"/>
    </xf>
    <xf numFmtId="0" fontId="45" fillId="0" borderId="0" xfId="0" applyFont="1" applyAlignment="1">
      <alignment horizontal="center" vertical="center"/>
    </xf>
    <xf numFmtId="0" fontId="45" fillId="0" borderId="0" xfId="0" applyFont="1" applyAlignment="1">
      <alignment vertical="center" wrapText="1"/>
    </xf>
    <xf numFmtId="0" fontId="12" fillId="2" borderId="0" xfId="0" applyFont="1" applyFill="1" applyAlignment="1">
      <alignment vertical="center"/>
    </xf>
    <xf numFmtId="15" fontId="12" fillId="0" borderId="0" xfId="0" applyNumberFormat="1" applyFont="1"/>
    <xf numFmtId="0" fontId="41" fillId="0" borderId="0" xfId="0" applyFont="1" applyAlignment="1">
      <alignment horizontal="center"/>
    </xf>
    <xf numFmtId="0" fontId="13" fillId="0" borderId="0" xfId="1" applyAlignment="1" applyProtection="1">
      <alignment vertical="center" wrapText="1"/>
    </xf>
    <xf numFmtId="0" fontId="13" fillId="0" borderId="0" xfId="1" applyAlignment="1" applyProtection="1">
      <alignment vertical="center"/>
    </xf>
    <xf numFmtId="0" fontId="12" fillId="6" borderId="0" xfId="0" applyFont="1" applyFill="1" applyAlignment="1">
      <alignment vertical="center" wrapText="1"/>
    </xf>
    <xf numFmtId="0" fontId="12" fillId="0" borderId="0" xfId="0" quotePrefix="1" applyFont="1" applyAlignment="1">
      <alignment vertical="center" wrapText="1"/>
    </xf>
    <xf numFmtId="0" fontId="0" fillId="0" borderId="0" xfId="0" quotePrefix="1" applyAlignment="1">
      <alignment horizontal="center" vertical="center" wrapText="1"/>
    </xf>
    <xf numFmtId="0" fontId="0" fillId="4" borderId="0" xfId="0" applyFill="1" applyAlignment="1">
      <alignment vertical="center" wrapText="1"/>
    </xf>
    <xf numFmtId="0" fontId="13" fillId="4" borderId="0" xfId="1" applyFill="1" applyAlignment="1" applyProtection="1">
      <alignment vertical="center" wrapText="1"/>
    </xf>
    <xf numFmtId="0" fontId="0" fillId="4" borderId="0" xfId="0" applyFill="1" applyAlignment="1">
      <alignment horizontal="center" vertical="center" wrapText="1"/>
    </xf>
    <xf numFmtId="0" fontId="0" fillId="5" borderId="0" xfId="0" applyFill="1" applyAlignment="1">
      <alignment vertical="center" wrapText="1"/>
    </xf>
    <xf numFmtId="0" fontId="0" fillId="5" borderId="0" xfId="0" applyFill="1" applyAlignment="1">
      <alignment horizontal="center" vertical="center" wrapText="1"/>
    </xf>
    <xf numFmtId="0" fontId="13" fillId="5" borderId="0" xfId="1" applyFill="1" applyAlignment="1" applyProtection="1">
      <alignment vertical="center"/>
    </xf>
    <xf numFmtId="0" fontId="24" fillId="0" borderId="0" xfId="0" applyFont="1" applyAlignment="1">
      <alignment vertical="center"/>
    </xf>
    <xf numFmtId="0" fontId="24" fillId="0" borderId="0" xfId="0" applyFont="1" applyAlignment="1">
      <alignment horizontal="center" vertical="center"/>
    </xf>
    <xf numFmtId="0" fontId="24" fillId="0" borderId="0" xfId="0" applyFont="1" applyFill="1" applyAlignment="1">
      <alignment vertical="center"/>
    </xf>
    <xf numFmtId="0" fontId="24" fillId="0" borderId="0" xfId="0" applyFont="1" applyFill="1" applyAlignment="1">
      <alignment horizontal="center" vertical="center"/>
    </xf>
    <xf numFmtId="0" fontId="24" fillId="0" borderId="0" xfId="0" applyFont="1" applyAlignment="1">
      <alignment vertical="center" wrapText="1"/>
    </xf>
    <xf numFmtId="0" fontId="24" fillId="0" borderId="0" xfId="0" quotePrefix="1" applyFont="1" applyAlignment="1">
      <alignment vertical="center" wrapText="1"/>
    </xf>
    <xf numFmtId="0" fontId="24" fillId="0" borderId="0" xfId="0" applyFont="1" applyFill="1" applyAlignment="1">
      <alignment vertical="center" wrapText="1"/>
    </xf>
    <xf numFmtId="0" fontId="41" fillId="0" borderId="0" xfId="0" applyFont="1" applyAlignment="1">
      <alignment horizontal="center" vertical="center"/>
    </xf>
    <xf numFmtId="0" fontId="17" fillId="0" borderId="0" xfId="0" applyFont="1" applyAlignment="1">
      <alignment horizontal="center" vertical="center"/>
    </xf>
    <xf numFmtId="0" fontId="45" fillId="0" borderId="0" xfId="0" applyFont="1" applyAlignment="1">
      <alignment horizontal="center" vertical="center" wrapText="1"/>
    </xf>
    <xf numFmtId="0" fontId="0" fillId="8" borderId="0" xfId="0" applyFill="1" applyAlignment="1">
      <alignment vertical="center" wrapText="1"/>
    </xf>
    <xf numFmtId="0" fontId="0" fillId="8" borderId="0" xfId="0" applyFill="1" applyAlignment="1">
      <alignment horizontal="center" vertical="center" wrapText="1"/>
    </xf>
    <xf numFmtId="0" fontId="13" fillId="8" borderId="0" xfId="1" applyFill="1" applyAlignment="1" applyProtection="1">
      <alignment vertical="center" wrapText="1"/>
    </xf>
    <xf numFmtId="0" fontId="12" fillId="8" borderId="0" xfId="0" applyFont="1" applyFill="1" applyAlignment="1">
      <alignment vertical="center" wrapText="1"/>
    </xf>
    <xf numFmtId="0" fontId="12" fillId="8" borderId="0" xfId="0" applyFont="1" applyFill="1" applyAlignment="1">
      <alignment horizontal="center" vertical="center" wrapText="1"/>
    </xf>
    <xf numFmtId="17" fontId="0" fillId="0" borderId="0" xfId="0" applyNumberFormat="1" applyAlignment="1">
      <alignment vertical="center" wrapText="1"/>
    </xf>
    <xf numFmtId="0" fontId="32" fillId="3" borderId="1" xfId="0" applyFont="1" applyFill="1" applyBorder="1" applyAlignment="1">
      <alignment horizontal="center" vertical="center"/>
    </xf>
    <xf numFmtId="0" fontId="17" fillId="0" borderId="0" xfId="0" applyFont="1" applyAlignment="1">
      <alignment vertical="center"/>
    </xf>
    <xf numFmtId="0" fontId="48" fillId="0" borderId="0" xfId="0" applyFont="1" applyFill="1" applyAlignment="1">
      <alignment vertical="center"/>
    </xf>
    <xf numFmtId="0" fontId="56" fillId="0" borderId="0" xfId="0" applyFont="1" applyAlignment="1">
      <alignment vertical="center"/>
    </xf>
    <xf numFmtId="0" fontId="56" fillId="0" borderId="0" xfId="0" applyFont="1" applyAlignment="1">
      <alignment vertical="center" wrapText="1"/>
    </xf>
    <xf numFmtId="0" fontId="57" fillId="0" borderId="0" xfId="0" applyFont="1" applyAlignment="1">
      <alignment vertical="center"/>
    </xf>
    <xf numFmtId="0" fontId="0" fillId="0" borderId="0" xfId="0" quotePrefix="1"/>
    <xf numFmtId="0" fontId="12" fillId="0" borderId="0" xfId="0" applyFont="1" applyAlignment="1">
      <alignment shrinkToFit="1"/>
    </xf>
    <xf numFmtId="0" fontId="12" fillId="0" borderId="0" xfId="0" quotePrefix="1" applyFont="1"/>
    <xf numFmtId="0" fontId="58" fillId="0" borderId="0" xfId="0" applyFont="1" applyAlignment="1">
      <alignment vertical="center"/>
    </xf>
    <xf numFmtId="0" fontId="54" fillId="0" borderId="0" xfId="0" applyFont="1" applyAlignment="1">
      <alignment vertical="center"/>
    </xf>
    <xf numFmtId="0" fontId="59" fillId="0" borderId="0" xfId="3" applyFont="1"/>
    <xf numFmtId="0" fontId="10" fillId="0" borderId="0" xfId="3"/>
    <xf numFmtId="0" fontId="10" fillId="0" borderId="0" xfId="3" applyAlignment="1">
      <alignment horizontal="center"/>
    </xf>
    <xf numFmtId="0" fontId="64" fillId="0" borderId="0" xfId="3" applyFont="1"/>
    <xf numFmtId="0" fontId="10" fillId="0" borderId="0" xfId="3" applyAlignment="1">
      <alignment horizontal="right"/>
    </xf>
    <xf numFmtId="0" fontId="10" fillId="0" borderId="32" xfId="3" applyFont="1" applyBorder="1" applyAlignment="1">
      <alignment horizontal="center" vertical="center"/>
    </xf>
    <xf numFmtId="0" fontId="10" fillId="7" borderId="35" xfId="3" applyFont="1" applyFill="1" applyBorder="1" applyAlignment="1">
      <alignment horizontal="center" vertical="center"/>
    </xf>
    <xf numFmtId="0" fontId="10" fillId="7" borderId="32" xfId="3" applyFont="1" applyFill="1" applyBorder="1" applyAlignment="1">
      <alignment horizontal="center" vertical="center"/>
    </xf>
    <xf numFmtId="0" fontId="10" fillId="0" borderId="0" xfId="3" applyAlignment="1">
      <alignment horizontal="left"/>
    </xf>
    <xf numFmtId="0" fontId="10" fillId="11" borderId="32" xfId="3" applyFont="1" applyFill="1" applyBorder="1" applyAlignment="1">
      <alignment horizontal="center" vertical="center"/>
    </xf>
    <xf numFmtId="0" fontId="10" fillId="0" borderId="0" xfId="3" applyAlignment="1">
      <alignment wrapText="1"/>
    </xf>
    <xf numFmtId="0" fontId="10" fillId="12" borderId="32" xfId="3" applyFont="1" applyFill="1" applyBorder="1" applyAlignment="1">
      <alignment horizontal="center" vertical="center"/>
    </xf>
    <xf numFmtId="0" fontId="65" fillId="0" borderId="0" xfId="3" applyFont="1" applyAlignment="1">
      <alignment horizontal="left" wrapText="1"/>
    </xf>
    <xf numFmtId="0" fontId="10" fillId="13" borderId="32" xfId="3" applyFont="1" applyFill="1" applyBorder="1" applyAlignment="1">
      <alignment horizontal="center" vertical="center"/>
    </xf>
    <xf numFmtId="0" fontId="10" fillId="0" borderId="0" xfId="3" applyAlignment="1">
      <alignment horizontal="center" vertical="center"/>
    </xf>
    <xf numFmtId="0" fontId="16" fillId="0" borderId="0" xfId="0" applyFont="1" applyFill="1" applyBorder="1" applyAlignment="1">
      <alignment horizontal="right" vertical="center"/>
    </xf>
    <xf numFmtId="0" fontId="0" fillId="0" borderId="0" xfId="0" applyFill="1" applyBorder="1"/>
    <xf numFmtId="0" fontId="60" fillId="10" borderId="4" xfId="3" applyFont="1" applyFill="1" applyBorder="1" applyAlignment="1">
      <alignment horizontal="center" vertical="center" wrapText="1"/>
    </xf>
    <xf numFmtId="0" fontId="10" fillId="0" borderId="0" xfId="3" applyFill="1"/>
    <xf numFmtId="0" fontId="10" fillId="7" borderId="3" xfId="3" applyFill="1" applyBorder="1" applyAlignment="1">
      <alignment horizontal="center"/>
    </xf>
    <xf numFmtId="0" fontId="10" fillId="7" borderId="37" xfId="3" applyFill="1" applyBorder="1" applyAlignment="1">
      <alignment horizontal="center"/>
    </xf>
    <xf numFmtId="0" fontId="60" fillId="7" borderId="3" xfId="3" applyFont="1" applyFill="1" applyBorder="1" applyAlignment="1">
      <alignment horizontal="center" vertical="center" wrapText="1"/>
    </xf>
    <xf numFmtId="0" fontId="60" fillId="7" borderId="4" xfId="3" applyFont="1" applyFill="1" applyBorder="1" applyAlignment="1">
      <alignment horizontal="center" vertical="center" wrapText="1"/>
    </xf>
    <xf numFmtId="0" fontId="60" fillId="11" borderId="3" xfId="3" applyFont="1" applyFill="1" applyBorder="1" applyAlignment="1">
      <alignment horizontal="center" vertical="center" wrapText="1"/>
    </xf>
    <xf numFmtId="0" fontId="60" fillId="11" borderId="4" xfId="3" applyFont="1" applyFill="1" applyBorder="1" applyAlignment="1">
      <alignment horizontal="center" vertical="center" wrapText="1"/>
    </xf>
    <xf numFmtId="0" fontId="60" fillId="12" borderId="3" xfId="3" applyFont="1" applyFill="1" applyBorder="1" applyAlignment="1">
      <alignment horizontal="center" vertical="center" wrapText="1"/>
    </xf>
    <xf numFmtId="0" fontId="60" fillId="12" borderId="4" xfId="3" applyFont="1" applyFill="1" applyBorder="1" applyAlignment="1">
      <alignment horizontal="center" vertical="center" wrapText="1"/>
    </xf>
    <xf numFmtId="0" fontId="10" fillId="7" borderId="38" xfId="3" applyFill="1" applyBorder="1" applyAlignment="1">
      <alignment horizontal="center"/>
    </xf>
    <xf numFmtId="0" fontId="60" fillId="7" borderId="38" xfId="3" applyFont="1" applyFill="1" applyBorder="1" applyAlignment="1">
      <alignment horizontal="center" vertical="center" wrapText="1"/>
    </xf>
    <xf numFmtId="0" fontId="60" fillId="11" borderId="38" xfId="3" applyFont="1" applyFill="1" applyBorder="1" applyAlignment="1">
      <alignment horizontal="center" vertical="center" wrapText="1"/>
    </xf>
    <xf numFmtId="0" fontId="60" fillId="12" borderId="38" xfId="3" applyFont="1" applyFill="1" applyBorder="1" applyAlignment="1">
      <alignment horizontal="center" vertical="center" wrapText="1"/>
    </xf>
    <xf numFmtId="0" fontId="66" fillId="0" borderId="40" xfId="3" applyFont="1" applyBorder="1" applyAlignment="1">
      <alignment horizontal="right"/>
    </xf>
    <xf numFmtId="0" fontId="66" fillId="0" borderId="41" xfId="3" applyFont="1" applyBorder="1" applyAlignment="1">
      <alignment horizontal="right" wrapText="1"/>
    </xf>
    <xf numFmtId="0" fontId="66" fillId="0" borderId="42" xfId="3" applyFont="1" applyBorder="1" applyAlignment="1">
      <alignment horizontal="right"/>
    </xf>
    <xf numFmtId="0" fontId="10" fillId="0" borderId="3" xfId="3" applyBorder="1" applyAlignment="1">
      <alignment horizontal="right"/>
    </xf>
    <xf numFmtId="0" fontId="10" fillId="0" borderId="4" xfId="3" applyBorder="1" applyAlignment="1">
      <alignment horizontal="left"/>
    </xf>
    <xf numFmtId="0" fontId="66" fillId="0" borderId="41" xfId="3" applyFont="1" applyBorder="1" applyAlignment="1">
      <alignment horizontal="right"/>
    </xf>
    <xf numFmtId="0" fontId="69" fillId="0" borderId="4" xfId="3" applyFont="1" applyBorder="1" applyAlignment="1">
      <alignment horizontal="center" vertical="center" wrapText="1"/>
    </xf>
    <xf numFmtId="0" fontId="66" fillId="0" borderId="3" xfId="3" applyFont="1" applyBorder="1" applyAlignment="1">
      <alignment horizontal="right" vertical="center" wrapText="1"/>
    </xf>
    <xf numFmtId="0" fontId="68" fillId="0" borderId="4" xfId="3" applyFont="1" applyBorder="1" applyAlignment="1">
      <alignment horizontal="right" vertical="center" wrapText="1"/>
    </xf>
    <xf numFmtId="0" fontId="69" fillId="0" borderId="3" xfId="3" applyFont="1" applyBorder="1" applyAlignment="1">
      <alignment horizontal="center" vertical="center" wrapText="1"/>
    </xf>
    <xf numFmtId="0" fontId="10" fillId="11" borderId="35" xfId="3" applyFont="1" applyFill="1" applyBorder="1" applyAlignment="1">
      <alignment horizontal="center" vertical="center"/>
    </xf>
    <xf numFmtId="0" fontId="10" fillId="11" borderId="36" xfId="3" applyFont="1" applyFill="1" applyBorder="1" applyAlignment="1">
      <alignment horizontal="center" vertical="center"/>
    </xf>
    <xf numFmtId="0" fontId="10" fillId="13" borderId="35" xfId="3" applyFont="1" applyFill="1" applyBorder="1" applyAlignment="1">
      <alignment horizontal="center" vertical="center"/>
    </xf>
    <xf numFmtId="0" fontId="74" fillId="0" borderId="41" xfId="3" applyFont="1" applyBorder="1" applyAlignment="1">
      <alignment horizontal="right"/>
    </xf>
    <xf numFmtId="0" fontId="60" fillId="9" borderId="19" xfId="3" applyFont="1" applyFill="1" applyBorder="1" applyAlignment="1">
      <alignment vertical="top"/>
    </xf>
    <xf numFmtId="0" fontId="10" fillId="9" borderId="21" xfId="3" applyFill="1" applyBorder="1" applyAlignment="1">
      <alignment horizontal="center" vertical="center"/>
    </xf>
    <xf numFmtId="0" fontId="61" fillId="9" borderId="22" xfId="3" applyFont="1" applyFill="1" applyBorder="1" applyAlignment="1">
      <alignment horizontal="right"/>
    </xf>
    <xf numFmtId="0" fontId="62" fillId="9" borderId="7" xfId="3" applyFont="1" applyFill="1" applyBorder="1" applyAlignment="1">
      <alignment horizontal="right" wrapText="1"/>
    </xf>
    <xf numFmtId="0" fontId="63" fillId="9" borderId="44" xfId="3" applyFont="1" applyFill="1" applyBorder="1" applyAlignment="1">
      <alignment horizontal="center"/>
    </xf>
    <xf numFmtId="0" fontId="62" fillId="9" borderId="20" xfId="3" applyFont="1" applyFill="1" applyBorder="1" applyAlignment="1">
      <alignment horizontal="right" wrapText="1"/>
    </xf>
    <xf numFmtId="0" fontId="60" fillId="11" borderId="19" xfId="3" applyFont="1" applyFill="1" applyBorder="1" applyAlignment="1">
      <alignment horizontal="center" vertical="center" wrapText="1"/>
    </xf>
    <xf numFmtId="0" fontId="60" fillId="11" borderId="45" xfId="3" applyFont="1" applyFill="1" applyBorder="1" applyAlignment="1">
      <alignment horizontal="center" vertical="center" wrapText="1"/>
    </xf>
    <xf numFmtId="0" fontId="60" fillId="11" borderId="22" xfId="3" applyFont="1" applyFill="1" applyBorder="1" applyAlignment="1">
      <alignment horizontal="center" vertical="center" wrapText="1"/>
    </xf>
    <xf numFmtId="0" fontId="60" fillId="11" borderId="5" xfId="3" applyFont="1" applyFill="1" applyBorder="1" applyAlignment="1">
      <alignment horizontal="center" vertical="center" wrapText="1"/>
    </xf>
    <xf numFmtId="0" fontId="60" fillId="11" borderId="11" xfId="3" applyFont="1" applyFill="1" applyBorder="1" applyAlignment="1">
      <alignment horizontal="center" vertical="center" wrapText="1"/>
    </xf>
    <xf numFmtId="0" fontId="60" fillId="11" borderId="6" xfId="3" applyFont="1" applyFill="1" applyBorder="1" applyAlignment="1">
      <alignment horizontal="center" vertical="center" wrapText="1"/>
    </xf>
    <xf numFmtId="0" fontId="66" fillId="0" borderId="33" xfId="3" applyFont="1" applyBorder="1" applyAlignment="1">
      <alignment horizontal="center" vertical="center"/>
    </xf>
    <xf numFmtId="0" fontId="66" fillId="0" borderId="39" xfId="3" applyFont="1" applyBorder="1" applyAlignment="1">
      <alignment horizontal="center" vertical="center"/>
    </xf>
    <xf numFmtId="0" fontId="66" fillId="0" borderId="34" xfId="3" applyFont="1" applyBorder="1" applyAlignment="1">
      <alignment horizontal="center" vertical="center"/>
    </xf>
    <xf numFmtId="0" fontId="66" fillId="0" borderId="4" xfId="3" applyFont="1" applyBorder="1" applyAlignment="1">
      <alignment horizontal="right"/>
    </xf>
    <xf numFmtId="0" fontId="10" fillId="0" borderId="47" xfId="3" applyBorder="1" applyAlignment="1">
      <alignment horizontal="right"/>
    </xf>
    <xf numFmtId="0" fontId="10" fillId="0" borderId="46" xfId="3" applyBorder="1" applyAlignment="1">
      <alignment horizontal="right"/>
    </xf>
    <xf numFmtId="0" fontId="66" fillId="0" borderId="49" xfId="3" applyFont="1" applyBorder="1" applyAlignment="1">
      <alignment horizontal="right"/>
    </xf>
    <xf numFmtId="0" fontId="9" fillId="10" borderId="35" xfId="3" applyFont="1" applyFill="1" applyBorder="1" applyAlignment="1">
      <alignment horizontal="center" vertical="center"/>
    </xf>
    <xf numFmtId="0" fontId="9" fillId="10" borderId="32" xfId="3" applyFont="1" applyFill="1" applyBorder="1" applyAlignment="1">
      <alignment horizontal="center" vertical="center"/>
    </xf>
    <xf numFmtId="0" fontId="10" fillId="10" borderId="1" xfId="3" applyFill="1" applyBorder="1"/>
    <xf numFmtId="0" fontId="60" fillId="10" borderId="19" xfId="3" applyFont="1" applyFill="1" applyBorder="1" applyAlignment="1">
      <alignment horizontal="center" vertical="center" wrapText="1"/>
    </xf>
    <xf numFmtId="0" fontId="60" fillId="10" borderId="21" xfId="3" applyFont="1" applyFill="1" applyBorder="1" applyAlignment="1">
      <alignment horizontal="center" vertical="center" wrapText="1"/>
    </xf>
    <xf numFmtId="0" fontId="60" fillId="10" borderId="38" xfId="3" applyFont="1" applyFill="1" applyBorder="1" applyAlignment="1">
      <alignment horizontal="center" vertical="center" wrapText="1"/>
    </xf>
    <xf numFmtId="0" fontId="73" fillId="0" borderId="0" xfId="3" applyFont="1"/>
    <xf numFmtId="0" fontId="76" fillId="0" borderId="0" xfId="3" applyFont="1" applyAlignment="1">
      <alignment horizontal="right"/>
    </xf>
    <xf numFmtId="0" fontId="16" fillId="3" borderId="0" xfId="0" applyFont="1" applyFill="1" applyBorder="1" applyAlignment="1">
      <alignment horizontal="right" vertical="center"/>
    </xf>
    <xf numFmtId="0" fontId="8" fillId="0" borderId="0" xfId="3" applyFont="1"/>
    <xf numFmtId="0" fontId="78" fillId="0" borderId="41" xfId="3" applyFont="1" applyBorder="1" applyAlignment="1">
      <alignment horizontal="right"/>
    </xf>
    <xf numFmtId="0" fontId="78" fillId="0" borderId="43" xfId="3" applyFont="1" applyBorder="1" applyAlignment="1">
      <alignment horizontal="right"/>
    </xf>
    <xf numFmtId="0" fontId="78" fillId="0" borderId="48" xfId="3" applyFont="1" applyBorder="1" applyAlignment="1">
      <alignment horizontal="right"/>
    </xf>
    <xf numFmtId="0" fontId="80" fillId="0" borderId="0" xfId="3" applyFont="1"/>
    <xf numFmtId="0" fontId="77" fillId="0" borderId="0" xfId="3" applyFont="1" applyAlignment="1">
      <alignment horizontal="left"/>
    </xf>
    <xf numFmtId="0" fontId="79" fillId="0" borderId="4" xfId="3" applyFont="1" applyBorder="1" applyAlignment="1">
      <alignment horizontal="right" vertical="top"/>
    </xf>
    <xf numFmtId="0" fontId="7" fillId="0" borderId="0" xfId="3" applyFont="1"/>
    <xf numFmtId="0" fontId="10" fillId="10" borderId="50" xfId="3" applyFill="1" applyBorder="1" applyAlignment="1">
      <alignment horizontal="center"/>
    </xf>
    <xf numFmtId="0" fontId="10" fillId="0" borderId="0" xfId="3" applyBorder="1"/>
    <xf numFmtId="0" fontId="7" fillId="7" borderId="32" xfId="3" applyFont="1" applyFill="1" applyBorder="1" applyAlignment="1">
      <alignment horizontal="center" vertical="center"/>
    </xf>
    <xf numFmtId="0" fontId="41" fillId="0" borderId="0" xfId="0" applyFont="1" applyAlignment="1">
      <alignment vertical="center"/>
    </xf>
    <xf numFmtId="0" fontId="41" fillId="0" borderId="0" xfId="0" applyFont="1" applyFill="1" applyAlignment="1">
      <alignment vertical="center"/>
    </xf>
    <xf numFmtId="0" fontId="12" fillId="0" borderId="13" xfId="0" applyFont="1" applyBorder="1" applyAlignment="1">
      <alignment horizontal="center"/>
    </xf>
    <xf numFmtId="0" fontId="12" fillId="3" borderId="0" xfId="0" applyFont="1" applyFill="1"/>
    <xf numFmtId="0" fontId="41" fillId="0" borderId="0" xfId="0" applyFont="1"/>
    <xf numFmtId="0" fontId="12" fillId="0" borderId="0" xfId="0" applyFont="1" applyAlignment="1">
      <alignment horizontal="left" vertical="center" wrapText="1"/>
    </xf>
    <xf numFmtId="0" fontId="12" fillId="0" borderId="1" xfId="0" applyFont="1" applyBorder="1" applyAlignment="1">
      <alignment vertical="center"/>
    </xf>
    <xf numFmtId="0" fontId="12" fillId="0" borderId="0" xfId="0" applyFont="1" applyFill="1" applyBorder="1" applyAlignment="1">
      <alignment vertical="center"/>
    </xf>
    <xf numFmtId="0" fontId="12" fillId="0" borderId="1" xfId="0" applyFont="1" applyBorder="1" applyAlignment="1">
      <alignment horizontal="center" vertical="center"/>
    </xf>
    <xf numFmtId="0" fontId="16" fillId="3" borderId="0" xfId="0" applyFont="1" applyFill="1" applyAlignment="1">
      <alignment horizontal="center"/>
    </xf>
    <xf numFmtId="0" fontId="16" fillId="14" borderId="0" xfId="0" applyFont="1" applyFill="1" applyBorder="1" applyAlignment="1">
      <alignment vertical="center"/>
    </xf>
    <xf numFmtId="0" fontId="21" fillId="9" borderId="0" xfId="0" applyFont="1" applyFill="1" applyAlignment="1">
      <alignment vertical="top" shrinkToFit="1"/>
    </xf>
    <xf numFmtId="0" fontId="21" fillId="9" borderId="0" xfId="0" applyFont="1" applyFill="1" applyAlignment="1">
      <alignment horizontal="center" vertical="top"/>
    </xf>
    <xf numFmtId="0" fontId="55" fillId="9" borderId="0" xfId="0" applyFont="1" applyFill="1" applyAlignment="1">
      <alignment horizontal="center" vertical="top"/>
    </xf>
    <xf numFmtId="0" fontId="21" fillId="9" borderId="0" xfId="0" applyFont="1" applyFill="1" applyAlignment="1">
      <alignment vertical="top" wrapText="1"/>
    </xf>
    <xf numFmtId="0" fontId="21" fillId="9" borderId="0" xfId="0" applyFont="1" applyFill="1" applyAlignment="1">
      <alignment vertical="top"/>
    </xf>
    <xf numFmtId="0" fontId="21" fillId="9" borderId="0" xfId="0" applyFont="1" applyFill="1" applyAlignment="1">
      <alignment vertical="center" shrinkToFit="1"/>
    </xf>
    <xf numFmtId="0" fontId="21" fillId="9" borderId="0" xfId="0" applyFont="1" applyFill="1" applyAlignment="1">
      <alignment horizontal="center" vertical="center"/>
    </xf>
    <xf numFmtId="0" fontId="55" fillId="9" borderId="0" xfId="0" applyFont="1" applyFill="1" applyAlignment="1">
      <alignment horizontal="center" vertical="center"/>
    </xf>
    <xf numFmtId="0" fontId="21" fillId="9" borderId="0" xfId="0" applyFont="1" applyFill="1" applyAlignment="1">
      <alignment vertical="center" wrapText="1"/>
    </xf>
    <xf numFmtId="0" fontId="21" fillId="9" borderId="0" xfId="0" applyFont="1" applyFill="1" applyAlignment="1">
      <alignment vertical="center"/>
    </xf>
    <xf numFmtId="0" fontId="12" fillId="9" borderId="0" xfId="0" applyFont="1" applyFill="1" applyAlignment="1">
      <alignment horizontal="center" vertical="center" wrapText="1"/>
    </xf>
    <xf numFmtId="0" fontId="16" fillId="9" borderId="0" xfId="0" applyFont="1" applyFill="1" applyAlignment="1">
      <alignment vertical="center" wrapText="1"/>
    </xf>
    <xf numFmtId="0" fontId="55" fillId="9" borderId="0" xfId="0" applyFont="1" applyFill="1" applyAlignment="1">
      <alignment vertical="center"/>
    </xf>
    <xf numFmtId="0" fontId="26" fillId="9" borderId="1" xfId="0" applyFont="1" applyFill="1" applyBorder="1" applyAlignment="1">
      <alignment horizontal="left"/>
    </xf>
    <xf numFmtId="0" fontId="16" fillId="9" borderId="1" xfId="0" applyFont="1" applyFill="1" applyBorder="1" applyAlignment="1">
      <alignment horizontal="center" wrapText="1"/>
    </xf>
    <xf numFmtId="0" fontId="12" fillId="9" borderId="1" xfId="0" applyFont="1" applyFill="1" applyBorder="1"/>
    <xf numFmtId="0" fontId="0" fillId="9" borderId="1" xfId="0" applyFill="1" applyBorder="1"/>
    <xf numFmtId="0" fontId="15" fillId="0" borderId="0" xfId="0" applyFont="1" applyFill="1" applyAlignment="1">
      <alignment wrapText="1"/>
    </xf>
    <xf numFmtId="0" fontId="82" fillId="0" borderId="0" xfId="0" applyFont="1" applyFill="1"/>
    <xf numFmtId="0" fontId="83" fillId="0" borderId="0" xfId="1" applyFont="1" applyAlignment="1" applyProtection="1">
      <alignment vertical="center" wrapText="1"/>
    </xf>
    <xf numFmtId="15" fontId="12" fillId="0" borderId="0" xfId="0" applyNumberFormat="1" applyFont="1" applyAlignment="1">
      <alignment vertical="center" wrapText="1"/>
    </xf>
    <xf numFmtId="0" fontId="83" fillId="0" borderId="0" xfId="1" applyFont="1" applyFill="1" applyAlignment="1" applyProtection="1">
      <alignment vertical="center" wrapText="1"/>
    </xf>
    <xf numFmtId="0" fontId="12" fillId="7" borderId="0" xfId="0" applyFont="1" applyFill="1" applyAlignment="1">
      <alignment vertical="center" wrapText="1"/>
    </xf>
    <xf numFmtId="0" fontId="12" fillId="7" borderId="0" xfId="0" applyFont="1" applyFill="1" applyAlignment="1">
      <alignment horizontal="center" vertical="center" wrapText="1"/>
    </xf>
    <xf numFmtId="0" fontId="83" fillId="7" borderId="0" xfId="1" applyFont="1" applyFill="1" applyAlignment="1" applyProtection="1">
      <alignment vertical="center" wrapText="1"/>
    </xf>
    <xf numFmtId="0" fontId="12" fillId="7" borderId="0" xfId="0" quotePrefix="1" applyFont="1" applyFill="1" applyAlignment="1">
      <alignment vertical="center" wrapText="1"/>
    </xf>
    <xf numFmtId="15" fontId="12" fillId="7" borderId="0" xfId="0" applyNumberFormat="1" applyFont="1" applyFill="1" applyAlignment="1">
      <alignment vertical="center" wrapText="1"/>
    </xf>
    <xf numFmtId="0" fontId="12" fillId="0" borderId="0" xfId="0" quotePrefix="1" applyFont="1" applyAlignment="1">
      <alignment horizontal="center" vertical="center" wrapText="1"/>
    </xf>
    <xf numFmtId="0" fontId="16" fillId="7" borderId="0" xfId="0" applyFont="1" applyFill="1" applyAlignment="1">
      <alignment vertical="center" wrapText="1"/>
    </xf>
    <xf numFmtId="0" fontId="16" fillId="7" borderId="0" xfId="0" applyFont="1" applyFill="1" applyAlignment="1">
      <alignment horizontal="center" vertical="center" wrapText="1"/>
    </xf>
    <xf numFmtId="0" fontId="16" fillId="7" borderId="0" xfId="0" quotePrefix="1" applyFont="1" applyFill="1" applyAlignment="1">
      <alignment vertical="center" wrapText="1"/>
    </xf>
    <xf numFmtId="0" fontId="12" fillId="7" borderId="0" xfId="0" quotePrefix="1" applyNumberFormat="1" applyFont="1" applyFill="1" applyAlignment="1">
      <alignment vertical="center" wrapText="1"/>
    </xf>
    <xf numFmtId="0" fontId="0" fillId="10" borderId="0" xfId="0" applyFill="1" applyAlignment="1">
      <alignment vertical="center"/>
    </xf>
    <xf numFmtId="0" fontId="12" fillId="10" borderId="0" xfId="0" applyFont="1" applyFill="1" applyAlignment="1">
      <alignment vertical="center" wrapText="1"/>
    </xf>
    <xf numFmtId="0" fontId="48" fillId="0" borderId="0" xfId="0" applyFont="1" applyAlignment="1">
      <alignment vertical="center"/>
    </xf>
    <xf numFmtId="0" fontId="48" fillId="0" borderId="0" xfId="0" applyFont="1" applyAlignment="1">
      <alignment horizontal="center" vertical="center"/>
    </xf>
    <xf numFmtId="0" fontId="12" fillId="0" borderId="0" xfId="0" applyNumberFormat="1" applyFont="1" applyAlignment="1">
      <alignment vertical="center" wrapText="1"/>
    </xf>
    <xf numFmtId="0" fontId="12" fillId="9" borderId="0" xfId="0" applyFont="1" applyFill="1" applyAlignment="1">
      <alignment vertical="center" wrapText="1"/>
    </xf>
    <xf numFmtId="0" fontId="18" fillId="0" borderId="0" xfId="0" applyFont="1" applyAlignment="1">
      <alignment vertical="center"/>
    </xf>
    <xf numFmtId="0" fontId="12" fillId="0" borderId="0" xfId="0" quotePrefix="1" applyFont="1" applyAlignment="1">
      <alignment horizontal="center" vertical="center"/>
    </xf>
    <xf numFmtId="0" fontId="45" fillId="0" borderId="9" xfId="0" applyFont="1" applyBorder="1"/>
    <xf numFmtId="0" fontId="45" fillId="0" borderId="16" xfId="0" applyFont="1" applyBorder="1" applyAlignment="1">
      <alignment horizontal="center"/>
    </xf>
    <xf numFmtId="0" fontId="45" fillId="0" borderId="16" xfId="0" applyFont="1" applyBorder="1" applyAlignment="1">
      <alignment horizontal="left"/>
    </xf>
    <xf numFmtId="0" fontId="45" fillId="0" borderId="13" xfId="0" applyFont="1" applyBorder="1" applyAlignment="1">
      <alignment horizontal="center"/>
    </xf>
    <xf numFmtId="0" fontId="52" fillId="0" borderId="0" xfId="0" applyFont="1"/>
    <xf numFmtId="0" fontId="45" fillId="0" borderId="0" xfId="0" applyFont="1"/>
    <xf numFmtId="0" fontId="12" fillId="0" borderId="9" xfId="0" applyFont="1" applyBorder="1"/>
    <xf numFmtId="0" fontId="12" fillId="0" borderId="25" xfId="0" applyFont="1" applyBorder="1"/>
    <xf numFmtId="0" fontId="12" fillId="0" borderId="26" xfId="0" applyFont="1" applyBorder="1" applyAlignment="1">
      <alignment horizontal="center"/>
    </xf>
    <xf numFmtId="0" fontId="12" fillId="0" borderId="26" xfId="0" applyFont="1" applyBorder="1" applyAlignment="1">
      <alignment horizontal="left"/>
    </xf>
    <xf numFmtId="0" fontId="12" fillId="0" borderId="27" xfId="0" applyFont="1" applyBorder="1" applyAlignment="1">
      <alignment horizontal="center"/>
    </xf>
    <xf numFmtId="0" fontId="45" fillId="0" borderId="0" xfId="0" applyFont="1" applyAlignment="1">
      <alignment horizontal="left" vertical="center" wrapText="1"/>
    </xf>
    <xf numFmtId="0" fontId="12" fillId="0" borderId="1" xfId="0" applyFont="1" applyBorder="1" applyAlignment="1">
      <alignment horizontal="left" vertical="center" wrapText="1"/>
    </xf>
    <xf numFmtId="0" fontId="12" fillId="14" borderId="0" xfId="0" applyFont="1" applyFill="1"/>
    <xf numFmtId="0" fontId="12" fillId="14" borderId="0" xfId="0" applyFont="1" applyFill="1" applyAlignment="1">
      <alignment horizontal="left" wrapText="1"/>
    </xf>
    <xf numFmtId="0" fontId="12" fillId="14" borderId="0" xfId="0" applyFont="1" applyFill="1" applyAlignment="1">
      <alignment horizontal="center"/>
    </xf>
    <xf numFmtId="0" fontId="12" fillId="0" borderId="0" xfId="0" applyFont="1" applyAlignment="1">
      <alignment horizontal="left" wrapText="1"/>
    </xf>
    <xf numFmtId="0" fontId="45" fillId="0" borderId="0" xfId="0" applyFont="1" applyAlignment="1">
      <alignment horizontal="left" wrapText="1"/>
    </xf>
    <xf numFmtId="0" fontId="45" fillId="0" borderId="0" xfId="0" applyFont="1" applyAlignment="1">
      <alignment horizontal="center"/>
    </xf>
    <xf numFmtId="0" fontId="0" fillId="3" borderId="0" xfId="0" applyFill="1" applyAlignment="1">
      <alignment horizontal="center" vertical="center" wrapText="1"/>
    </xf>
    <xf numFmtId="0" fontId="0" fillId="3" borderId="0" xfId="0" applyFill="1" applyAlignment="1">
      <alignment horizontal="center" wrapText="1"/>
    </xf>
    <xf numFmtId="0" fontId="24" fillId="0" borderId="0" xfId="0" applyFont="1" applyAlignment="1">
      <alignment horizontal="center" vertical="center" wrapText="1"/>
    </xf>
    <xf numFmtId="0" fontId="24" fillId="0" borderId="0" xfId="0" applyFont="1" applyFill="1" applyAlignment="1">
      <alignment horizontal="center" vertical="center" wrapText="1"/>
    </xf>
    <xf numFmtId="0" fontId="48" fillId="0" borderId="0" xfId="0" applyFont="1" applyAlignment="1">
      <alignment horizontal="center" vertical="center" wrapText="1"/>
    </xf>
    <xf numFmtId="0" fontId="56" fillId="0" borderId="0" xfId="0" applyFont="1" applyAlignment="1">
      <alignment horizontal="center" vertical="center" wrapText="1"/>
    </xf>
    <xf numFmtId="0" fontId="16" fillId="14" borderId="0" xfId="0" applyFont="1" applyFill="1" applyAlignment="1">
      <alignment horizontal="center" vertical="center"/>
    </xf>
    <xf numFmtId="0" fontId="12" fillId="14" borderId="0" xfId="0" applyFont="1" applyFill="1" applyAlignment="1">
      <alignment horizontal="center" vertical="center"/>
    </xf>
    <xf numFmtId="0" fontId="12" fillId="14" borderId="0" xfId="0" applyFont="1" applyFill="1" applyAlignment="1">
      <alignment horizontal="center" vertical="center" wrapText="1"/>
    </xf>
    <xf numFmtId="0" fontId="12" fillId="14" borderId="0" xfId="0" applyFont="1" applyFill="1" applyAlignment="1">
      <alignment wrapText="1"/>
    </xf>
    <xf numFmtId="0" fontId="23" fillId="3" borderId="18" xfId="0" applyFont="1" applyFill="1" applyBorder="1" applyAlignment="1">
      <alignment horizontal="center"/>
    </xf>
    <xf numFmtId="0" fontId="18" fillId="0" borderId="0" xfId="0" applyFont="1" applyAlignment="1">
      <alignment horizontal="center"/>
    </xf>
    <xf numFmtId="0" fontId="15" fillId="3" borderId="0" xfId="0" applyFont="1" applyFill="1" applyAlignment="1">
      <alignment horizontal="left" vertical="center"/>
    </xf>
    <xf numFmtId="0" fontId="15" fillId="14" borderId="1" xfId="0" applyFont="1" applyFill="1" applyBorder="1" applyAlignment="1">
      <alignment vertical="center"/>
    </xf>
    <xf numFmtId="0" fontId="15" fillId="14" borderId="1" xfId="0" applyFont="1" applyFill="1" applyBorder="1" applyAlignment="1">
      <alignment horizontal="center" vertical="center"/>
    </xf>
    <xf numFmtId="0" fontId="0" fillId="14" borderId="1" xfId="0" applyFill="1" applyBorder="1" applyAlignment="1">
      <alignment vertical="center"/>
    </xf>
    <xf numFmtId="0" fontId="23" fillId="14" borderId="2" xfId="0" applyFont="1" applyFill="1" applyBorder="1" applyAlignment="1">
      <alignment wrapText="1"/>
    </xf>
    <xf numFmtId="0" fontId="23" fillId="14" borderId="2" xfId="0" applyFont="1" applyFill="1" applyBorder="1"/>
    <xf numFmtId="0" fontId="23" fillId="14" borderId="2" xfId="0" applyFont="1" applyFill="1" applyBorder="1" applyAlignment="1">
      <alignment horizontal="center" wrapText="1"/>
    </xf>
    <xf numFmtId="0" fontId="23" fillId="14" borderId="1" xfId="0" applyFont="1" applyFill="1" applyBorder="1"/>
    <xf numFmtId="0" fontId="16" fillId="14" borderId="1" xfId="0" applyFont="1" applyFill="1" applyBorder="1" applyAlignment="1">
      <alignment horizontal="center" vertical="center"/>
    </xf>
    <xf numFmtId="0" fontId="0" fillId="14" borderId="0" xfId="0" applyFill="1" applyAlignment="1">
      <alignment vertical="center"/>
    </xf>
    <xf numFmtId="0" fontId="16" fillId="0" borderId="0" xfId="0" applyFont="1" applyAlignment="1">
      <alignment vertical="center"/>
    </xf>
    <xf numFmtId="0" fontId="18" fillId="0" borderId="0" xfId="0" applyFont="1" applyAlignment="1">
      <alignment horizontal="center" vertical="center" wrapText="1"/>
    </xf>
    <xf numFmtId="0" fontId="23" fillId="14" borderId="55" xfId="0" applyFont="1" applyFill="1" applyBorder="1" applyAlignment="1">
      <alignment wrapText="1"/>
    </xf>
    <xf numFmtId="0" fontId="23" fillId="14" borderId="57" xfId="0" applyFont="1" applyFill="1" applyBorder="1" applyAlignment="1">
      <alignment wrapText="1"/>
    </xf>
    <xf numFmtId="0" fontId="15" fillId="14" borderId="0" xfId="0" applyFont="1" applyFill="1" applyBorder="1" applyAlignment="1">
      <alignment vertical="center"/>
    </xf>
    <xf numFmtId="0" fontId="15" fillId="14" borderId="0" xfId="0" applyFont="1" applyFill="1" applyBorder="1" applyAlignment="1">
      <alignment horizontal="center" vertical="center" wrapText="1"/>
    </xf>
    <xf numFmtId="0" fontId="0" fillId="14" borderId="0" xfId="0" applyFill="1" applyBorder="1" applyAlignment="1">
      <alignment horizontal="center" vertical="center"/>
    </xf>
    <xf numFmtId="0" fontId="0" fillId="14" borderId="0" xfId="0" applyFill="1" applyBorder="1" applyAlignment="1">
      <alignment horizontal="right" vertical="center"/>
    </xf>
    <xf numFmtId="0" fontId="23" fillId="14" borderId="54" xfId="0" applyFont="1" applyFill="1" applyBorder="1" applyAlignment="1"/>
    <xf numFmtId="0" fontId="23" fillId="14" borderId="64" xfId="0" applyFont="1" applyFill="1" applyBorder="1" applyAlignment="1">
      <alignment wrapText="1"/>
    </xf>
    <xf numFmtId="0" fontId="23" fillId="14" borderId="64" xfId="0" applyFont="1" applyFill="1" applyBorder="1"/>
    <xf numFmtId="0" fontId="23" fillId="14" borderId="64" xfId="0" applyFont="1" applyFill="1" applyBorder="1" applyAlignment="1">
      <alignment horizontal="center" wrapText="1"/>
    </xf>
    <xf numFmtId="0" fontId="23" fillId="14" borderId="56" xfId="0" applyFont="1" applyFill="1" applyBorder="1" applyAlignment="1">
      <alignment wrapText="1"/>
    </xf>
    <xf numFmtId="0" fontId="44" fillId="0" borderId="60" xfId="0" applyFont="1" applyBorder="1" applyAlignment="1">
      <alignment vertical="center"/>
    </xf>
    <xf numFmtId="0" fontId="0" fillId="0" borderId="0" xfId="0" applyBorder="1" applyAlignment="1">
      <alignment vertical="center" wrapText="1"/>
    </xf>
    <xf numFmtId="0" fontId="0" fillId="0" borderId="0" xfId="0" applyBorder="1" applyAlignment="1">
      <alignment horizontal="center" vertical="center"/>
    </xf>
    <xf numFmtId="0" fontId="0" fillId="0" borderId="61" xfId="0" applyBorder="1" applyAlignment="1">
      <alignment vertical="center"/>
    </xf>
    <xf numFmtId="0" fontId="44" fillId="0" borderId="60" xfId="0" applyFont="1" applyFill="1" applyBorder="1" applyAlignment="1">
      <alignment vertical="center"/>
    </xf>
    <xf numFmtId="0" fontId="12" fillId="0" borderId="0" xfId="0" applyFont="1" applyBorder="1" applyAlignment="1">
      <alignment vertical="center" wrapText="1"/>
    </xf>
    <xf numFmtId="0" fontId="12" fillId="0" borderId="61" xfId="0" applyFont="1" applyBorder="1" applyAlignment="1">
      <alignment vertical="center"/>
    </xf>
    <xf numFmtId="0" fontId="44" fillId="0" borderId="62" xfId="0" applyFont="1" applyBorder="1" applyAlignment="1">
      <alignment vertical="center"/>
    </xf>
    <xf numFmtId="0" fontId="12" fillId="0" borderId="24" xfId="0" applyFont="1" applyBorder="1" applyAlignment="1">
      <alignment vertical="center" wrapText="1"/>
    </xf>
    <xf numFmtId="0" fontId="0" fillId="0" borderId="24" xfId="0" applyBorder="1" applyAlignment="1">
      <alignment horizontal="center" vertical="center"/>
    </xf>
    <xf numFmtId="0" fontId="0" fillId="0" borderId="63" xfId="0" applyBorder="1" applyAlignment="1">
      <alignment vertical="center"/>
    </xf>
    <xf numFmtId="0" fontId="16" fillId="0" borderId="0" xfId="0" applyFont="1" applyAlignment="1">
      <alignment horizontal="left"/>
    </xf>
    <xf numFmtId="0" fontId="16" fillId="14" borderId="1" xfId="0" applyFont="1" applyFill="1" applyBorder="1" applyAlignment="1">
      <alignment vertical="center"/>
    </xf>
    <xf numFmtId="0" fontId="32" fillId="14" borderId="1" xfId="0" applyFont="1" applyFill="1" applyBorder="1" applyAlignment="1">
      <alignment horizontal="center" vertical="center"/>
    </xf>
    <xf numFmtId="0" fontId="28" fillId="14" borderId="1" xfId="0" applyFont="1" applyFill="1" applyBorder="1" applyAlignment="1">
      <alignment horizontal="center" vertical="center"/>
    </xf>
    <xf numFmtId="0" fontId="16" fillId="14" borderId="1" xfId="0" applyFont="1" applyFill="1" applyBorder="1" applyAlignment="1">
      <alignment horizontal="center" vertical="center" wrapText="1"/>
    </xf>
    <xf numFmtId="0" fontId="16" fillId="14" borderId="1" xfId="0" applyFont="1" applyFill="1" applyBorder="1" applyAlignment="1">
      <alignment horizontal="right" vertical="center"/>
    </xf>
    <xf numFmtId="14" fontId="16" fillId="14" borderId="1" xfId="0" applyNumberFormat="1" applyFont="1" applyFill="1" applyBorder="1" applyAlignment="1">
      <alignment horizontal="center" vertical="center" wrapText="1"/>
    </xf>
    <xf numFmtId="0" fontId="0" fillId="14" borderId="0" xfId="0" applyFill="1" applyAlignment="1">
      <alignment horizontal="center" vertical="center"/>
    </xf>
    <xf numFmtId="0" fontId="23" fillId="14" borderId="21" xfId="0" applyFont="1" applyFill="1" applyBorder="1"/>
    <xf numFmtId="0" fontId="23" fillId="14" borderId="21" xfId="0" applyFont="1" applyFill="1" applyBorder="1" applyAlignment="1">
      <alignment horizontal="center"/>
    </xf>
    <xf numFmtId="0" fontId="23" fillId="14" borderId="21" xfId="0" applyFont="1" applyFill="1" applyBorder="1" applyAlignment="1">
      <alignment wrapText="1"/>
    </xf>
    <xf numFmtId="0" fontId="0" fillId="14" borderId="0" xfId="0" applyFill="1" applyAlignment="1">
      <alignment horizontal="center" vertical="center" wrapText="1"/>
    </xf>
    <xf numFmtId="0" fontId="23" fillId="14" borderId="21" xfId="0" applyFont="1" applyFill="1" applyBorder="1" applyAlignment="1">
      <alignment horizontal="center" wrapText="1"/>
    </xf>
    <xf numFmtId="0" fontId="16" fillId="0" borderId="0" xfId="0" applyFont="1" applyBorder="1" applyAlignment="1">
      <alignment horizontal="left" vertical="center"/>
    </xf>
    <xf numFmtId="0" fontId="18" fillId="0" borderId="0" xfId="0" applyFont="1" applyBorder="1" applyAlignment="1">
      <alignment horizontal="left" vertical="center" wrapText="1"/>
    </xf>
    <xf numFmtId="0" fontId="16" fillId="0" borderId="0" xfId="0" applyFont="1" applyAlignment="1">
      <alignment horizontal="center" vertical="center" wrapText="1"/>
    </xf>
    <xf numFmtId="0" fontId="84" fillId="0" borderId="0" xfId="0" applyFont="1" applyAlignment="1">
      <alignment horizontal="center" vertical="center"/>
    </xf>
    <xf numFmtId="0" fontId="16" fillId="14" borderId="0" xfId="0" applyFont="1" applyFill="1" applyAlignment="1">
      <alignment vertical="center"/>
    </xf>
    <xf numFmtId="0" fontId="16" fillId="14" borderId="0" xfId="0" applyFont="1" applyFill="1" applyBorder="1" applyAlignment="1">
      <alignment horizontal="right" vertical="center"/>
    </xf>
    <xf numFmtId="0" fontId="46" fillId="3" borderId="21" xfId="0" applyFont="1" applyFill="1" applyBorder="1" applyAlignment="1">
      <alignment horizontal="right" vertical="center" wrapText="1"/>
    </xf>
    <xf numFmtId="0" fontId="0" fillId="0" borderId="24" xfId="0" applyBorder="1" applyAlignment="1">
      <alignment vertical="center" wrapText="1"/>
    </xf>
    <xf numFmtId="0" fontId="41" fillId="9" borderId="0" xfId="0" applyFont="1" applyFill="1" applyAlignment="1">
      <alignment horizontal="center" vertical="center" wrapText="1"/>
    </xf>
    <xf numFmtId="0" fontId="16" fillId="3" borderId="2" xfId="0" applyFont="1" applyFill="1" applyBorder="1" applyAlignment="1">
      <alignment horizontal="center" vertical="center" wrapText="1"/>
    </xf>
    <xf numFmtId="0" fontId="16" fillId="3" borderId="0" xfId="0" applyFont="1" applyFill="1" applyBorder="1" applyAlignment="1">
      <alignment horizontal="right" vertical="center"/>
    </xf>
    <xf numFmtId="0" fontId="37" fillId="3" borderId="2" xfId="0" applyFont="1" applyFill="1" applyBorder="1" applyAlignment="1">
      <alignment horizontal="center" vertical="center" wrapText="1"/>
    </xf>
    <xf numFmtId="0" fontId="18" fillId="0" borderId="0" xfId="0" applyFont="1" applyAlignment="1">
      <alignment horizontal="center" vertical="center"/>
    </xf>
    <xf numFmtId="0" fontId="16" fillId="14" borderId="0" xfId="0" applyFont="1" applyFill="1" applyAlignment="1">
      <alignment horizontal="center" vertical="center" wrapText="1"/>
    </xf>
    <xf numFmtId="0" fontId="12" fillId="0" borderId="0" xfId="0" applyFont="1" applyAlignment="1">
      <alignment horizontal="left"/>
    </xf>
    <xf numFmtId="0" fontId="16" fillId="3" borderId="1" xfId="0" applyFont="1" applyFill="1" applyBorder="1" applyAlignment="1">
      <alignment horizontal="center" vertical="center" wrapText="1"/>
    </xf>
    <xf numFmtId="0" fontId="21" fillId="9" borderId="0" xfId="0" applyFont="1" applyFill="1" applyAlignment="1">
      <alignment horizontal="center" vertical="top" wrapText="1"/>
    </xf>
    <xf numFmtId="0" fontId="21" fillId="9" borderId="0" xfId="0" applyFont="1" applyFill="1" applyAlignment="1">
      <alignment horizontal="center" vertical="center" wrapText="1"/>
    </xf>
    <xf numFmtId="0" fontId="12" fillId="0" borderId="0" xfId="0" applyFont="1" applyAlignment="1">
      <alignment horizontal="center" wrapText="1"/>
    </xf>
    <xf numFmtId="0" fontId="12" fillId="3" borderId="0" xfId="0" applyFont="1" applyFill="1" applyAlignment="1">
      <alignment vertical="center"/>
    </xf>
    <xf numFmtId="0" fontId="12" fillId="3" borderId="0" xfId="0" applyFont="1" applyFill="1" applyAlignment="1">
      <alignment horizontal="center" vertical="center"/>
    </xf>
    <xf numFmtId="14" fontId="12" fillId="3" borderId="0" xfId="0" applyNumberFormat="1" applyFont="1" applyFill="1" applyAlignment="1">
      <alignment horizontal="center" vertical="center"/>
    </xf>
    <xf numFmtId="0" fontId="12" fillId="3" borderId="0" xfId="0" applyFont="1" applyFill="1" applyAlignment="1">
      <alignment vertical="center" wrapText="1"/>
    </xf>
    <xf numFmtId="0" fontId="12" fillId="3" borderId="18" xfId="0" applyFont="1" applyFill="1" applyBorder="1" applyAlignment="1">
      <alignment vertical="center"/>
    </xf>
    <xf numFmtId="0" fontId="26" fillId="14" borderId="0" xfId="0" applyFont="1" applyFill="1" applyAlignment="1">
      <alignment vertical="center"/>
    </xf>
    <xf numFmtId="0" fontId="16" fillId="14" borderId="0" xfId="0" applyFont="1" applyFill="1" applyAlignment="1">
      <alignment vertical="center" wrapText="1"/>
    </xf>
    <xf numFmtId="0" fontId="16" fillId="3" borderId="0" xfId="0" applyFont="1" applyFill="1" applyBorder="1" applyAlignment="1">
      <alignment vertical="center" wrapText="1"/>
    </xf>
    <xf numFmtId="14" fontId="12" fillId="0" borderId="0" xfId="0" applyNumberFormat="1" applyFont="1"/>
    <xf numFmtId="0" fontId="13" fillId="0" borderId="0" xfId="1" applyFill="1" applyAlignment="1" applyProtection="1">
      <alignment vertical="center" wrapText="1"/>
    </xf>
    <xf numFmtId="0" fontId="41" fillId="9" borderId="0" xfId="0" applyFont="1" applyFill="1" applyAlignment="1">
      <alignment horizontal="center" vertical="top" wrapText="1"/>
    </xf>
    <xf numFmtId="0" fontId="41" fillId="0" borderId="0" xfId="0" applyFont="1" applyAlignment="1">
      <alignment horizontal="center" vertical="center" wrapText="1"/>
    </xf>
    <xf numFmtId="0" fontId="41" fillId="0" borderId="0" xfId="0" applyFont="1" applyFill="1" applyAlignment="1">
      <alignment horizontal="center" vertical="center" wrapText="1"/>
    </xf>
    <xf numFmtId="0" fontId="54" fillId="0" borderId="0" xfId="0" applyFont="1" applyAlignment="1">
      <alignment horizontal="center" vertical="center" wrapText="1"/>
    </xf>
    <xf numFmtId="0" fontId="87" fillId="9" borderId="0" xfId="1" applyFont="1" applyFill="1" applyAlignment="1" applyProtection="1">
      <alignment horizontal="center" vertical="center" wrapText="1"/>
    </xf>
    <xf numFmtId="0" fontId="87" fillId="0" borderId="0" xfId="1" applyFont="1" applyAlignment="1" applyProtection="1">
      <alignment horizontal="center" vertical="center" wrapText="1"/>
    </xf>
    <xf numFmtId="0" fontId="41" fillId="0" borderId="0" xfId="0" applyFont="1" applyAlignment="1">
      <alignment horizontal="center" wrapText="1"/>
    </xf>
    <xf numFmtId="0" fontId="41" fillId="0" borderId="0" xfId="0" applyFont="1" applyAlignment="1">
      <alignment vertical="center" wrapText="1"/>
    </xf>
    <xf numFmtId="0" fontId="83" fillId="8" borderId="0" xfId="1" applyFont="1" applyFill="1" applyAlignment="1" applyProtection="1">
      <alignment vertical="center" wrapText="1"/>
    </xf>
    <xf numFmtId="0" fontId="12" fillId="17" borderId="0" xfId="0" applyFont="1" applyFill="1" applyAlignment="1">
      <alignment vertical="center" wrapText="1"/>
    </xf>
    <xf numFmtId="0" fontId="16" fillId="3" borderId="2" xfId="0" applyFont="1" applyFill="1" applyBorder="1" applyAlignment="1">
      <alignment horizontal="left" vertical="center" wrapText="1"/>
    </xf>
    <xf numFmtId="0" fontId="23" fillId="3" borderId="2" xfId="0" applyFont="1" applyFill="1" applyBorder="1" applyAlignment="1">
      <alignment vertical="center"/>
    </xf>
    <xf numFmtId="0" fontId="15" fillId="3" borderId="1" xfId="0" applyFont="1" applyFill="1" applyBorder="1" applyAlignment="1">
      <alignment horizontal="center" vertical="center"/>
    </xf>
    <xf numFmtId="0" fontId="12" fillId="0" borderId="0" xfId="0" applyFont="1" applyFill="1" applyAlignment="1">
      <alignment horizontal="left" vertical="center" wrapText="1"/>
    </xf>
    <xf numFmtId="0" fontId="0" fillId="0" borderId="0" xfId="0" applyAlignment="1">
      <alignment horizontal="left"/>
    </xf>
    <xf numFmtId="0" fontId="16" fillId="3" borderId="1" xfId="0" applyFont="1" applyFill="1" applyBorder="1" applyAlignment="1">
      <alignment horizontal="left" vertical="center"/>
    </xf>
    <xf numFmtId="0" fontId="23" fillId="3" borderId="2" xfId="0" applyFont="1" applyFill="1" applyBorder="1" applyAlignment="1">
      <alignment horizontal="left" vertical="center"/>
    </xf>
    <xf numFmtId="0" fontId="32" fillId="3" borderId="1" xfId="0" applyFont="1" applyFill="1" applyBorder="1" applyAlignment="1">
      <alignment vertical="center"/>
    </xf>
    <xf numFmtId="0" fontId="23" fillId="3" borderId="2" xfId="0" applyFont="1" applyFill="1" applyBorder="1" applyAlignment="1">
      <alignment horizontal="center" vertical="center" wrapText="1"/>
    </xf>
    <xf numFmtId="0" fontId="26" fillId="3" borderId="1" xfId="0" applyFont="1" applyFill="1" applyBorder="1" applyAlignment="1">
      <alignment vertical="center"/>
    </xf>
    <xf numFmtId="0" fontId="23" fillId="18" borderId="0" xfId="0" applyFont="1" applyFill="1" applyBorder="1" applyAlignment="1">
      <alignment vertical="center"/>
    </xf>
    <xf numFmtId="0" fontId="23" fillId="18" borderId="0" xfId="0" applyFont="1" applyFill="1" applyBorder="1" applyAlignment="1">
      <alignment horizontal="center" vertical="center"/>
    </xf>
    <xf numFmtId="0" fontId="86" fillId="18" borderId="0" xfId="0" applyFont="1" applyFill="1" applyBorder="1" applyAlignment="1">
      <alignment horizontal="center" vertical="center"/>
    </xf>
    <xf numFmtId="0" fontId="23" fillId="18" borderId="0" xfId="0" applyFont="1" applyFill="1" applyBorder="1" applyAlignment="1">
      <alignment horizontal="center" vertical="center" wrapText="1"/>
    </xf>
    <xf numFmtId="0" fontId="23" fillId="0" borderId="0" xfId="0" applyFont="1" applyFill="1" applyBorder="1" applyAlignment="1">
      <alignment vertical="center"/>
    </xf>
    <xf numFmtId="0" fontId="23" fillId="0" borderId="0" xfId="0" applyFont="1" applyFill="1" applyBorder="1" applyAlignment="1">
      <alignment horizontal="center" vertical="center"/>
    </xf>
    <xf numFmtId="0" fontId="86" fillId="0" borderId="0" xfId="0" applyFont="1" applyFill="1" applyBorder="1" applyAlignment="1">
      <alignment horizontal="center" vertical="center"/>
    </xf>
    <xf numFmtId="0" fontId="23" fillId="0" borderId="0" xfId="0" applyFont="1" applyFill="1" applyBorder="1" applyAlignment="1">
      <alignment horizontal="center" vertical="center" wrapText="1"/>
    </xf>
    <xf numFmtId="0" fontId="0" fillId="0" borderId="0" xfId="0" applyBorder="1" applyAlignment="1">
      <alignment horizontal="left"/>
    </xf>
    <xf numFmtId="0" fontId="16" fillId="0" borderId="0" xfId="0" applyFont="1" applyFill="1" applyBorder="1" applyAlignment="1">
      <alignment vertical="center"/>
    </xf>
    <xf numFmtId="0" fontId="16"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16" fillId="18" borderId="0" xfId="0" applyFont="1" applyFill="1" applyBorder="1" applyAlignment="1">
      <alignment vertical="center"/>
    </xf>
    <xf numFmtId="0" fontId="16" fillId="18" borderId="0" xfId="0" applyFont="1" applyFill="1" applyBorder="1" applyAlignment="1">
      <alignment horizontal="center" vertical="center"/>
    </xf>
    <xf numFmtId="0" fontId="32" fillId="18" borderId="0" xfId="0" applyFont="1" applyFill="1" applyBorder="1" applyAlignment="1">
      <alignment horizontal="center" vertical="center"/>
    </xf>
    <xf numFmtId="0" fontId="16" fillId="18" borderId="0" xfId="0" applyFont="1" applyFill="1" applyBorder="1" applyAlignment="1">
      <alignment horizontal="center" vertical="center" wrapText="1"/>
    </xf>
    <xf numFmtId="0" fontId="16" fillId="0" borderId="60" xfId="0" applyFont="1" applyBorder="1" applyAlignment="1">
      <alignment horizontal="center" vertical="center"/>
    </xf>
    <xf numFmtId="0" fontId="12" fillId="0" borderId="61" xfId="0" applyFont="1" applyBorder="1" applyAlignment="1">
      <alignment horizontal="left" vertical="center" wrapText="1"/>
    </xf>
    <xf numFmtId="0" fontId="0" fillId="0" borderId="62" xfId="0" applyBorder="1" applyAlignment="1">
      <alignment horizontal="center" vertical="center"/>
    </xf>
    <xf numFmtId="0" fontId="0" fillId="0" borderId="63" xfId="0" applyBorder="1" applyAlignment="1">
      <alignment horizontal="left"/>
    </xf>
    <xf numFmtId="0" fontId="23" fillId="19" borderId="65" xfId="0" applyFont="1" applyFill="1" applyBorder="1" applyAlignment="1">
      <alignment horizontal="center" vertical="center"/>
    </xf>
    <xf numFmtId="0" fontId="23" fillId="19" borderId="67" xfId="0" applyFont="1" applyFill="1" applyBorder="1" applyAlignment="1">
      <alignment horizontal="left" vertical="center"/>
    </xf>
    <xf numFmtId="0" fontId="88" fillId="0" borderId="0" xfId="0" applyFont="1"/>
    <xf numFmtId="0" fontId="88" fillId="0" borderId="0" xfId="0" applyFont="1" applyAlignment="1">
      <alignment horizontal="center" vertical="center"/>
    </xf>
    <xf numFmtId="0" fontId="88" fillId="0" borderId="0" xfId="0" applyFont="1" applyAlignment="1">
      <alignment horizontal="left"/>
    </xf>
    <xf numFmtId="0" fontId="0" fillId="14" borderId="0" xfId="0" applyFill="1" applyBorder="1" applyAlignment="1">
      <alignment vertical="center"/>
    </xf>
    <xf numFmtId="0" fontId="23" fillId="14" borderId="18" xfId="0" applyFont="1" applyFill="1" applyBorder="1"/>
    <xf numFmtId="0" fontId="23" fillId="14" borderId="68" xfId="0" applyFont="1" applyFill="1" applyBorder="1" applyAlignment="1"/>
    <xf numFmtId="0" fontId="23" fillId="14" borderId="7" xfId="0" applyFont="1" applyFill="1" applyBorder="1" applyAlignment="1"/>
    <xf numFmtId="0" fontId="23" fillId="14" borderId="69" xfId="0" applyFont="1" applyFill="1" applyBorder="1" applyAlignment="1">
      <alignment horizontal="left"/>
    </xf>
    <xf numFmtId="0" fontId="23" fillId="14" borderId="70" xfId="0" applyFont="1" applyFill="1" applyBorder="1" applyAlignment="1">
      <alignment wrapText="1"/>
    </xf>
    <xf numFmtId="0" fontId="23" fillId="3" borderId="0" xfId="0" applyFont="1" applyFill="1" applyBorder="1" applyAlignment="1">
      <alignment horizontal="left" vertical="center"/>
    </xf>
    <xf numFmtId="0" fontId="12" fillId="0" borderId="0" xfId="0" applyFont="1" applyBorder="1" applyAlignment="1">
      <alignment horizontal="center" vertical="center" wrapText="1"/>
    </xf>
    <xf numFmtId="0" fontId="41" fillId="0" borderId="0" xfId="0" quotePrefix="1" applyFont="1" applyFill="1" applyAlignment="1">
      <alignment vertical="center"/>
    </xf>
    <xf numFmtId="0" fontId="21" fillId="0" borderId="0" xfId="0" applyFont="1"/>
    <xf numFmtId="14" fontId="13" fillId="14" borderId="1" xfId="1" applyNumberFormat="1" applyFill="1" applyBorder="1" applyAlignment="1" applyProtection="1">
      <alignment horizontal="center" vertical="center"/>
    </xf>
    <xf numFmtId="0" fontId="92" fillId="3" borderId="0" xfId="1" applyFont="1" applyFill="1" applyAlignment="1" applyProtection="1">
      <alignment horizontal="right" vertical="center"/>
    </xf>
    <xf numFmtId="0" fontId="93" fillId="0" borderId="0" xfId="0" applyFont="1" applyAlignment="1">
      <alignment horizontal="left" vertical="top"/>
    </xf>
    <xf numFmtId="0" fontId="39" fillId="0" borderId="0" xfId="0" applyFont="1" applyAlignment="1">
      <alignment horizontal="center" vertical="top"/>
    </xf>
    <xf numFmtId="0" fontId="39" fillId="0" borderId="0" xfId="0" applyFont="1" applyAlignment="1">
      <alignment vertical="top"/>
    </xf>
    <xf numFmtId="0" fontId="94" fillId="0" borderId="0" xfId="1" applyFont="1" applyAlignment="1" applyProtection="1"/>
    <xf numFmtId="0" fontId="16" fillId="3" borderId="0" xfId="0" applyFont="1" applyFill="1" applyAlignment="1">
      <alignment horizontal="right" vertical="center"/>
    </xf>
    <xf numFmtId="0" fontId="23" fillId="3" borderId="2" xfId="0" applyFont="1" applyFill="1" applyBorder="1" applyAlignment="1">
      <alignment vertical="center" wrapText="1"/>
    </xf>
    <xf numFmtId="0" fontId="37" fillId="3" borderId="2" xfId="0" applyFont="1" applyFill="1" applyBorder="1" applyAlignment="1">
      <alignment horizontal="center" vertical="center"/>
    </xf>
    <xf numFmtId="0" fontId="16" fillId="3" borderId="2" xfId="0" applyFont="1" applyFill="1" applyBorder="1" applyAlignment="1">
      <alignment horizontal="center" vertical="center" textRotation="90"/>
    </xf>
    <xf numFmtId="0" fontId="25" fillId="3" borderId="2" xfId="0" applyFont="1" applyFill="1" applyBorder="1" applyAlignment="1">
      <alignment horizontal="center" vertical="center" textRotation="90"/>
    </xf>
    <xf numFmtId="0" fontId="23" fillId="3" borderId="2" xfId="0" applyFont="1" applyFill="1" applyBorder="1" applyAlignment="1">
      <alignment horizontal="center" vertical="center" textRotation="90" shrinkToFit="1"/>
    </xf>
    <xf numFmtId="0" fontId="16" fillId="3" borderId="2" xfId="0" applyFont="1" applyFill="1" applyBorder="1" applyAlignment="1">
      <alignment horizontal="center" vertical="center" textRotation="90" wrapText="1"/>
    </xf>
    <xf numFmtId="0" fontId="16" fillId="3" borderId="2" xfId="0" applyFont="1" applyFill="1" applyBorder="1" applyAlignment="1">
      <alignment vertical="center"/>
    </xf>
    <xf numFmtId="0" fontId="16" fillId="3" borderId="2" xfId="0" applyFont="1" applyFill="1" applyBorder="1" applyAlignment="1">
      <alignment vertical="center" wrapText="1"/>
    </xf>
    <xf numFmtId="0" fontId="14" fillId="0" borderId="0" xfId="0" applyFont="1" applyFill="1" applyAlignment="1">
      <alignment vertical="center" wrapText="1"/>
    </xf>
    <xf numFmtId="0" fontId="14" fillId="0" borderId="0" xfId="0" applyFont="1" applyAlignment="1">
      <alignment vertical="center" wrapText="1"/>
    </xf>
    <xf numFmtId="0" fontId="48" fillId="0" borderId="0" xfId="0" applyFont="1" applyAlignment="1">
      <alignment vertical="center" wrapText="1"/>
    </xf>
    <xf numFmtId="0" fontId="48" fillId="0" borderId="0" xfId="0" applyFont="1" applyFill="1" applyAlignment="1">
      <alignment vertical="center" wrapText="1"/>
    </xf>
    <xf numFmtId="0" fontId="48" fillId="0" borderId="0" xfId="0" applyFont="1" applyFill="1" applyAlignment="1">
      <alignment horizontal="center" vertical="center" wrapText="1"/>
    </xf>
    <xf numFmtId="0" fontId="12" fillId="0" borderId="0" xfId="0" quotePrefix="1" applyFont="1" applyFill="1" applyAlignment="1">
      <alignment vertical="center"/>
    </xf>
    <xf numFmtId="0" fontId="12" fillId="0" borderId="0" xfId="0" applyFont="1" applyAlignment="1">
      <alignment horizontal="left" vertical="center"/>
    </xf>
    <xf numFmtId="0" fontId="0" fillId="0" borderId="21" xfId="0" applyBorder="1"/>
    <xf numFmtId="0" fontId="0" fillId="7" borderId="35" xfId="0" applyFill="1" applyBorder="1"/>
    <xf numFmtId="0" fontId="0" fillId="7" borderId="32" xfId="0" applyFill="1" applyBorder="1"/>
    <xf numFmtId="0" fontId="0" fillId="7" borderId="36" xfId="0" applyFill="1" applyBorder="1"/>
    <xf numFmtId="0" fontId="0" fillId="7" borderId="73" xfId="0" applyFill="1" applyBorder="1"/>
    <xf numFmtId="0" fontId="29" fillId="7" borderId="73" xfId="0" applyFont="1" applyFill="1" applyBorder="1" applyAlignment="1">
      <alignment horizontal="center" vertical="center"/>
    </xf>
    <xf numFmtId="0" fontId="0" fillId="0" borderId="21" xfId="0" applyBorder="1" applyAlignment="1">
      <alignment horizontal="center"/>
    </xf>
    <xf numFmtId="0" fontId="16" fillId="0" borderId="75" xfId="0" applyFont="1" applyBorder="1"/>
    <xf numFmtId="0" fontId="0" fillId="0" borderId="75" xfId="0" applyBorder="1"/>
    <xf numFmtId="0" fontId="16" fillId="0" borderId="18" xfId="0" applyFont="1" applyFill="1" applyBorder="1"/>
    <xf numFmtId="0" fontId="16" fillId="10" borderId="2" xfId="0" applyFont="1" applyFill="1" applyBorder="1" applyAlignment="1">
      <alignment wrapText="1"/>
    </xf>
    <xf numFmtId="0" fontId="16" fillId="10" borderId="2" xfId="0" applyFont="1" applyFill="1" applyBorder="1" applyAlignment="1">
      <alignment horizontal="center" wrapText="1"/>
    </xf>
    <xf numFmtId="0" fontId="16" fillId="10" borderId="0" xfId="0" applyFont="1" applyFill="1" applyAlignment="1">
      <alignment horizontal="right"/>
    </xf>
    <xf numFmtId="0" fontId="0" fillId="20" borderId="0" xfId="0" quotePrefix="1" applyFill="1" applyBorder="1" applyAlignment="1">
      <alignment horizontal="center"/>
    </xf>
    <xf numFmtId="0" fontId="0" fillId="20" borderId="19" xfId="0" applyFill="1" applyBorder="1" applyAlignment="1">
      <alignment horizontal="center"/>
    </xf>
    <xf numFmtId="0" fontId="0" fillId="20" borderId="21" xfId="0" applyFill="1" applyBorder="1"/>
    <xf numFmtId="0" fontId="0" fillId="20" borderId="22" xfId="0" applyFill="1" applyBorder="1"/>
    <xf numFmtId="0" fontId="0" fillId="20" borderId="3" xfId="0" applyFill="1" applyBorder="1" applyAlignment="1">
      <alignment horizontal="center"/>
    </xf>
    <xf numFmtId="0" fontId="0" fillId="20" borderId="0" xfId="0" applyFill="1" applyBorder="1"/>
    <xf numFmtId="0" fontId="0" fillId="20" borderId="4" xfId="0" applyFill="1" applyBorder="1"/>
    <xf numFmtId="0" fontId="12" fillId="20" borderId="0" xfId="0" applyFont="1" applyFill="1" applyBorder="1"/>
    <xf numFmtId="0" fontId="0" fillId="20" borderId="74" xfId="0" quotePrefix="1" applyFill="1" applyBorder="1" applyAlignment="1">
      <alignment horizontal="center"/>
    </xf>
    <xf numFmtId="0" fontId="0" fillId="20" borderId="5" xfId="0" applyFill="1" applyBorder="1" applyAlignment="1">
      <alignment horizontal="center"/>
    </xf>
    <xf numFmtId="0" fontId="0" fillId="20" borderId="1" xfId="0" applyFill="1" applyBorder="1"/>
    <xf numFmtId="0" fontId="0" fillId="20" borderId="6" xfId="0" applyFill="1" applyBorder="1"/>
    <xf numFmtId="0" fontId="23" fillId="0" borderId="75" xfId="0" applyFont="1" applyBorder="1" applyAlignment="1">
      <alignment horizontal="left" vertical="center"/>
    </xf>
    <xf numFmtId="0" fontId="14" fillId="0" borderId="0" xfId="0" quotePrefix="1" applyFont="1"/>
    <xf numFmtId="0" fontId="41" fillId="0" borderId="0" xfId="0" applyFont="1" applyFill="1" applyAlignment="1">
      <alignment vertical="center" wrapText="1"/>
    </xf>
    <xf numFmtId="0" fontId="96" fillId="0" borderId="0" xfId="1" applyFont="1" applyAlignment="1" applyProtection="1"/>
    <xf numFmtId="0" fontId="96" fillId="15" borderId="0" xfId="1" applyFont="1" applyFill="1" applyAlignment="1" applyProtection="1"/>
    <xf numFmtId="0" fontId="96" fillId="9" borderId="0" xfId="1" applyFont="1" applyFill="1" applyAlignment="1" applyProtection="1"/>
    <xf numFmtId="0" fontId="48" fillId="0" borderId="0" xfId="0" applyFont="1"/>
    <xf numFmtId="0" fontId="92" fillId="3" borderId="0" xfId="1" applyFont="1" applyFill="1" applyAlignment="1" applyProtection="1">
      <alignment horizontal="left" vertical="center" wrapText="1"/>
    </xf>
    <xf numFmtId="0" fontId="23" fillId="14" borderId="71" xfId="0" applyFont="1" applyFill="1" applyBorder="1" applyAlignment="1">
      <alignment horizontal="left" vertical="center" wrapText="1"/>
    </xf>
    <xf numFmtId="0" fontId="23" fillId="14" borderId="20" xfId="0" applyFont="1" applyFill="1" applyBorder="1" applyAlignment="1">
      <alignment vertical="center"/>
    </xf>
    <xf numFmtId="0" fontId="23" fillId="14" borderId="2" xfId="0" applyFont="1" applyFill="1" applyBorder="1" applyAlignment="1">
      <alignment vertical="center"/>
    </xf>
    <xf numFmtId="0" fontId="23" fillId="14" borderId="72" xfId="0" applyFont="1" applyFill="1" applyBorder="1" applyAlignment="1">
      <alignment horizontal="center" vertical="center" wrapText="1"/>
    </xf>
    <xf numFmtId="14" fontId="41" fillId="0" borderId="0" xfId="0" applyNumberFormat="1" applyFont="1" applyAlignment="1">
      <alignment vertical="center"/>
    </xf>
    <xf numFmtId="0" fontId="41" fillId="0" borderId="0" xfId="0" applyFont="1" applyAlignment="1">
      <alignment horizontal="left" vertical="center" wrapText="1"/>
    </xf>
    <xf numFmtId="14" fontId="32" fillId="3" borderId="1" xfId="0" applyNumberFormat="1" applyFont="1" applyFill="1" applyBorder="1" applyAlignment="1">
      <alignment horizontal="center" vertical="center"/>
    </xf>
    <xf numFmtId="0" fontId="41" fillId="0" borderId="0" xfId="0" applyFont="1" applyBorder="1" applyAlignment="1">
      <alignment horizontal="center" vertical="center"/>
    </xf>
    <xf numFmtId="14" fontId="32" fillId="0" borderId="0" xfId="0" applyNumberFormat="1" applyFont="1" applyFill="1" applyBorder="1" applyAlignment="1">
      <alignment horizontal="center" vertical="center"/>
    </xf>
    <xf numFmtId="14" fontId="86" fillId="0" borderId="0" xfId="0" applyNumberFormat="1" applyFont="1" applyFill="1" applyBorder="1" applyAlignment="1">
      <alignment horizontal="center" vertical="center"/>
    </xf>
    <xf numFmtId="14" fontId="32" fillId="18" borderId="0" xfId="0" applyNumberFormat="1" applyFont="1" applyFill="1" applyBorder="1" applyAlignment="1">
      <alignment horizontal="center" vertical="center"/>
    </xf>
    <xf numFmtId="14" fontId="86" fillId="18" borderId="0" xfId="0" applyNumberFormat="1" applyFont="1" applyFill="1" applyBorder="1" applyAlignment="1">
      <alignment horizontal="center" vertical="center"/>
    </xf>
    <xf numFmtId="0" fontId="99" fillId="0" borderId="0" xfId="0" applyFont="1" applyAlignment="1">
      <alignment horizontal="center" vertical="center"/>
    </xf>
    <xf numFmtId="0" fontId="48" fillId="0" borderId="9" xfId="0" applyFont="1" applyBorder="1" applyAlignment="1">
      <alignment vertical="center"/>
    </xf>
    <xf numFmtId="0" fontId="48" fillId="0" borderId="13" xfId="0" applyFont="1" applyBorder="1" applyAlignment="1">
      <alignment vertical="center" wrapText="1"/>
    </xf>
    <xf numFmtId="0" fontId="48" fillId="0" borderId="10" xfId="0" applyFont="1" applyBorder="1" applyAlignment="1">
      <alignment vertical="center"/>
    </xf>
    <xf numFmtId="0" fontId="48" fillId="0" borderId="14" xfId="0" applyFont="1" applyBorder="1" applyAlignment="1">
      <alignment vertical="center" wrapText="1"/>
    </xf>
    <xf numFmtId="0" fontId="15" fillId="3" borderId="0" xfId="0" applyFont="1" applyFill="1" applyBorder="1" applyAlignment="1">
      <alignment horizontal="center" vertical="center"/>
    </xf>
    <xf numFmtId="0" fontId="16" fillId="19" borderId="0" xfId="0" applyFont="1" applyFill="1"/>
    <xf numFmtId="0" fontId="12" fillId="0" borderId="0" xfId="0" quotePrefix="1" applyFont="1" applyAlignment="1">
      <alignment horizontal="left"/>
    </xf>
    <xf numFmtId="0" fontId="16" fillId="19" borderId="0" xfId="0" applyFont="1" applyFill="1" applyAlignment="1">
      <alignment horizontal="center" textRotation="90"/>
    </xf>
    <xf numFmtId="0" fontId="46" fillId="3" borderId="0" xfId="0" applyFont="1" applyFill="1" applyBorder="1" applyAlignment="1">
      <alignment horizontal="left" vertical="top"/>
    </xf>
    <xf numFmtId="0" fontId="46" fillId="3" borderId="0" xfId="0" applyFont="1" applyFill="1" applyBorder="1" applyAlignment="1">
      <alignment horizontal="right" vertical="top"/>
    </xf>
    <xf numFmtId="0" fontId="16" fillId="19" borderId="0" xfId="0" applyFont="1" applyFill="1" applyAlignment="1">
      <alignment wrapText="1"/>
    </xf>
    <xf numFmtId="0" fontId="14" fillId="0" borderId="0" xfId="0" quotePrefix="1" applyFont="1" applyAlignment="1">
      <alignment horizontal="left"/>
    </xf>
    <xf numFmtId="0" fontId="0" fillId="19" borderId="0" xfId="0" applyFill="1"/>
    <xf numFmtId="0" fontId="0" fillId="19" borderId="0" xfId="0" applyFill="1" applyAlignment="1">
      <alignment horizontal="center"/>
    </xf>
    <xf numFmtId="0" fontId="0" fillId="21" borderId="0" xfId="0" applyFill="1"/>
    <xf numFmtId="0" fontId="12" fillId="21" borderId="0" xfId="0" applyFont="1" applyFill="1"/>
    <xf numFmtId="0" fontId="12" fillId="21" borderId="0" xfId="0" quotePrefix="1" applyFont="1" applyFill="1"/>
    <xf numFmtId="0" fontId="12" fillId="21" borderId="0" xfId="0" applyFont="1" applyFill="1" applyAlignment="1">
      <alignment horizontal="left"/>
    </xf>
    <xf numFmtId="0" fontId="0" fillId="21" borderId="76" xfId="0" applyFill="1" applyBorder="1"/>
    <xf numFmtId="0" fontId="0" fillId="0" borderId="77" xfId="0" applyBorder="1"/>
    <xf numFmtId="0" fontId="12" fillId="0" borderId="77" xfId="0" applyFont="1" applyBorder="1"/>
    <xf numFmtId="0" fontId="12" fillId="0" borderId="77" xfId="0" applyFont="1" applyBorder="1" applyAlignment="1">
      <alignment horizontal="center"/>
    </xf>
    <xf numFmtId="0" fontId="0" fillId="0" borderId="77" xfId="0" applyBorder="1" applyAlignment="1">
      <alignment horizontal="center"/>
    </xf>
    <xf numFmtId="0" fontId="0" fillId="21" borderId="77" xfId="0" applyFill="1" applyBorder="1"/>
    <xf numFmtId="0" fontId="12" fillId="21" borderId="77" xfId="0" applyFont="1" applyFill="1" applyBorder="1"/>
    <xf numFmtId="0" fontId="12" fillId="21" borderId="77" xfId="0" applyFont="1" applyFill="1" applyBorder="1" applyAlignment="1">
      <alignment horizontal="center"/>
    </xf>
    <xf numFmtId="0" fontId="0" fillId="21" borderId="77" xfId="0" applyFill="1" applyBorder="1" applyAlignment="1">
      <alignment horizontal="center"/>
    </xf>
    <xf numFmtId="0" fontId="12" fillId="21" borderId="77" xfId="0" quotePrefix="1" applyFont="1" applyFill="1" applyBorder="1" applyAlignment="1">
      <alignment horizontal="center"/>
    </xf>
    <xf numFmtId="0" fontId="12" fillId="0" borderId="78" xfId="0" applyFont="1" applyFill="1" applyBorder="1" applyAlignment="1">
      <alignment horizontal="left"/>
    </xf>
    <xf numFmtId="0" fontId="16" fillId="0" borderId="0" xfId="0" quotePrefix="1" applyFont="1"/>
    <xf numFmtId="0" fontId="18" fillId="0" borderId="0" xfId="0" quotePrefix="1" applyFont="1"/>
    <xf numFmtId="0" fontId="0" fillId="0" borderId="77" xfId="0" applyBorder="1" applyAlignment="1"/>
    <xf numFmtId="0" fontId="0" fillId="21" borderId="77" xfId="0" applyFill="1" applyBorder="1" applyAlignment="1"/>
    <xf numFmtId="0" fontId="12" fillId="0" borderId="77" xfId="0" applyFont="1" applyBorder="1" applyAlignment="1"/>
    <xf numFmtId="0" fontId="12" fillId="21" borderId="77" xfId="0" applyFont="1" applyFill="1" applyBorder="1" applyAlignment="1"/>
    <xf numFmtId="0" fontId="12" fillId="21" borderId="77" xfId="0" applyFont="1" applyFill="1" applyBorder="1" applyAlignment="1">
      <alignment shrinkToFit="1"/>
    </xf>
    <xf numFmtId="0" fontId="0" fillId="19" borderId="0" xfId="0" applyFill="1" applyAlignment="1"/>
    <xf numFmtId="0" fontId="100" fillId="21" borderId="77" xfId="0" applyFont="1" applyFill="1" applyBorder="1" applyAlignment="1"/>
    <xf numFmtId="0" fontId="16" fillId="21" borderId="0" xfId="0" applyFont="1" applyFill="1"/>
    <xf numFmtId="0" fontId="41" fillId="0" borderId="0" xfId="0" applyFont="1" applyAlignment="1">
      <alignment horizontal="left" vertical="center" wrapText="1"/>
    </xf>
    <xf numFmtId="0" fontId="23" fillId="0" borderId="24" xfId="0" applyFont="1" applyBorder="1" applyAlignment="1">
      <alignment horizontal="center"/>
    </xf>
    <xf numFmtId="0" fontId="12" fillId="0" borderId="0" xfId="0" applyFont="1" applyBorder="1" applyAlignment="1">
      <alignment horizontal="center"/>
    </xf>
    <xf numFmtId="0" fontId="16" fillId="0" borderId="24" xfId="0" applyFont="1" applyBorder="1" applyAlignment="1">
      <alignment horizontal="center" wrapText="1"/>
    </xf>
    <xf numFmtId="0" fontId="16" fillId="3" borderId="0" xfId="0" applyFont="1" applyFill="1" applyAlignment="1"/>
    <xf numFmtId="0" fontId="13" fillId="0" borderId="0" xfId="1" applyAlignment="1" applyProtection="1"/>
    <xf numFmtId="0" fontId="41" fillId="0" borderId="0" xfId="0" applyFont="1" applyAlignment="1">
      <alignment vertical="top"/>
    </xf>
    <xf numFmtId="0" fontId="41" fillId="0" borderId="0" xfId="0" applyFont="1" applyAlignment="1">
      <alignment horizontal="center" vertical="top"/>
    </xf>
    <xf numFmtId="0" fontId="32" fillId="0" borderId="0" xfId="0" applyFont="1" applyAlignment="1">
      <alignment vertical="top" wrapText="1"/>
    </xf>
    <xf numFmtId="14" fontId="41" fillId="0" borderId="0" xfId="0" applyNumberFormat="1" applyFont="1" applyAlignment="1">
      <alignment horizontal="left" vertical="top"/>
    </xf>
    <xf numFmtId="0" fontId="41" fillId="0" borderId="0" xfId="0" applyFont="1" applyAlignment="1">
      <alignment horizontal="left" vertical="top"/>
    </xf>
    <xf numFmtId="0" fontId="32" fillId="0" borderId="0" xfId="0" applyFont="1" applyAlignment="1">
      <alignment horizontal="left" vertical="top" wrapText="1"/>
    </xf>
    <xf numFmtId="0" fontId="41" fillId="0" borderId="0" xfId="0" applyFont="1" applyAlignment="1">
      <alignment wrapText="1"/>
    </xf>
    <xf numFmtId="0" fontId="56" fillId="0" borderId="0" xfId="0" applyFont="1"/>
    <xf numFmtId="0" fontId="41" fillId="0" borderId="0" xfId="0" quotePrefix="1" applyFont="1" applyAlignment="1">
      <alignment wrapText="1"/>
    </xf>
    <xf numFmtId="0" fontId="54" fillId="0" borderId="0" xfId="0" applyFont="1"/>
    <xf numFmtId="0" fontId="41" fillId="21" borderId="77" xfId="0" applyFont="1" applyFill="1" applyBorder="1"/>
    <xf numFmtId="0" fontId="41" fillId="21" borderId="77" xfId="0" applyFont="1" applyFill="1" applyBorder="1" applyAlignment="1">
      <alignment horizontal="center"/>
    </xf>
    <xf numFmtId="0" fontId="41" fillId="21" borderId="77" xfId="0" applyFont="1" applyFill="1" applyBorder="1" applyAlignment="1"/>
    <xf numFmtId="0" fontId="41" fillId="21" borderId="0" xfId="0" applyFont="1" applyFill="1"/>
    <xf numFmtId="0" fontId="23" fillId="3" borderId="0" xfId="0" applyFont="1" applyFill="1"/>
    <xf numFmtId="0" fontId="23" fillId="3" borderId="0" xfId="0" applyFont="1" applyFill="1" applyAlignment="1">
      <alignment horizontal="center"/>
    </xf>
    <xf numFmtId="0" fontId="15" fillId="3" borderId="0" xfId="0" applyFont="1" applyFill="1" applyAlignment="1">
      <alignment horizontal="left"/>
    </xf>
    <xf numFmtId="0" fontId="0" fillId="0" borderId="0" xfId="0" applyAlignment="1">
      <alignment horizontal="right"/>
    </xf>
    <xf numFmtId="0" fontId="23" fillId="3" borderId="0" xfId="0" applyFont="1" applyFill="1" applyAlignment="1">
      <alignment horizontal="center" wrapText="1"/>
    </xf>
    <xf numFmtId="0" fontId="101" fillId="0" borderId="0" xfId="0" applyFont="1" applyAlignment="1">
      <alignment vertical="center"/>
    </xf>
    <xf numFmtId="0" fontId="26" fillId="0" borderId="0" xfId="0" applyFont="1" applyBorder="1"/>
    <xf numFmtId="0" fontId="32" fillId="0" borderId="0" xfId="0" applyFont="1" applyAlignment="1">
      <alignment horizontal="left"/>
    </xf>
    <xf numFmtId="0" fontId="32" fillId="0" borderId="0" xfId="0" applyFont="1"/>
    <xf numFmtId="0" fontId="13" fillId="0" borderId="0" xfId="1" applyAlignment="1" applyProtection="1">
      <alignment horizontal="center" vertical="center" wrapText="1"/>
    </xf>
    <xf numFmtId="0" fontId="18" fillId="0" borderId="0" xfId="0" applyFont="1" applyAlignment="1">
      <alignment wrapText="1"/>
    </xf>
    <xf numFmtId="0" fontId="101" fillId="0" borderId="0" xfId="0" applyFont="1" applyAlignment="1">
      <alignment vertical="center" wrapText="1"/>
    </xf>
    <xf numFmtId="0" fontId="101" fillId="0" borderId="0" xfId="0" applyFont="1" applyAlignment="1">
      <alignment horizontal="center" vertical="center" wrapText="1"/>
    </xf>
    <xf numFmtId="0" fontId="41" fillId="0" borderId="0" xfId="0" applyFont="1" applyAlignment="1">
      <alignment vertical="top" wrapText="1"/>
    </xf>
    <xf numFmtId="0" fontId="42" fillId="0" borderId="0" xfId="0" applyFont="1" applyAlignment="1">
      <alignment wrapText="1"/>
    </xf>
    <xf numFmtId="0" fontId="32" fillId="0" borderId="0" xfId="0" applyFont="1" applyFill="1" applyAlignment="1">
      <alignment vertical="center" wrapText="1"/>
    </xf>
    <xf numFmtId="0" fontId="53" fillId="0" borderId="0" xfId="0" applyFont="1" applyAlignment="1">
      <alignment wrapText="1"/>
    </xf>
    <xf numFmtId="0" fontId="0" fillId="0" borderId="0" xfId="0" applyAlignment="1">
      <alignment vertical="top"/>
    </xf>
    <xf numFmtId="0" fontId="101" fillId="0" borderId="0" xfId="0" applyFont="1" applyFill="1" applyAlignment="1">
      <alignment vertical="center"/>
    </xf>
    <xf numFmtId="0" fontId="101" fillId="0" borderId="0" xfId="0" applyFont="1" applyFill="1" applyAlignment="1">
      <alignment vertical="center" wrapText="1"/>
    </xf>
    <xf numFmtId="0" fontId="101" fillId="0" borderId="0" xfId="0" applyFont="1" applyFill="1" applyAlignment="1">
      <alignment horizontal="center" vertical="center" wrapText="1"/>
    </xf>
    <xf numFmtId="0" fontId="16" fillId="0" borderId="0" xfId="0" applyFont="1" applyAlignment="1">
      <alignment horizontal="left" vertical="center"/>
    </xf>
    <xf numFmtId="0" fontId="16" fillId="0" borderId="0" xfId="0" applyFont="1" applyAlignment="1">
      <alignment horizontal="right" vertical="top"/>
    </xf>
    <xf numFmtId="0" fontId="41" fillId="0" borderId="10" xfId="0" applyFont="1" applyBorder="1"/>
    <xf numFmtId="0" fontId="41" fillId="0" borderId="17" xfId="0" applyFont="1" applyBorder="1" applyAlignment="1">
      <alignment horizontal="center"/>
    </xf>
    <xf numFmtId="0" fontId="42" fillId="0" borderId="17" xfId="0" applyFont="1" applyBorder="1" applyAlignment="1">
      <alignment horizontal="left"/>
    </xf>
    <xf numFmtId="0" fontId="41" fillId="0" borderId="14" xfId="0" applyFont="1" applyBorder="1" applyAlignment="1">
      <alignment horizontal="center"/>
    </xf>
    <xf numFmtId="0" fontId="18" fillId="0" borderId="0" xfId="0" quotePrefix="1" applyFont="1" applyAlignment="1">
      <alignment horizontal="left"/>
    </xf>
    <xf numFmtId="0" fontId="12" fillId="15" borderId="0" xfId="0" applyFont="1" applyFill="1" applyAlignment="1">
      <alignment horizontal="center" vertical="center" textRotation="90" wrapText="1"/>
    </xf>
    <xf numFmtId="0" fontId="14" fillId="0" borderId="0" xfId="0" applyFont="1" applyAlignment="1">
      <alignment horizontal="center" vertical="center" wrapText="1"/>
    </xf>
    <xf numFmtId="14" fontId="23" fillId="3" borderId="2" xfId="0" applyNumberFormat="1" applyFont="1" applyFill="1" applyBorder="1" applyAlignment="1">
      <alignment horizontal="center" vertical="center" wrapText="1"/>
    </xf>
    <xf numFmtId="0" fontId="16" fillId="0" borderId="0" xfId="0" applyFont="1" applyFill="1" applyAlignment="1">
      <alignment horizontal="center" vertical="center"/>
    </xf>
    <xf numFmtId="0" fontId="12" fillId="15" borderId="0" xfId="0" applyFont="1" applyFill="1" applyAlignment="1">
      <alignment horizontal="center" vertical="center" wrapText="1"/>
    </xf>
    <xf numFmtId="0" fontId="12" fillId="10" borderId="0" xfId="0" applyFont="1" applyFill="1" applyAlignment="1">
      <alignment vertical="center"/>
    </xf>
    <xf numFmtId="0" fontId="12" fillId="10" borderId="0" xfId="0" applyFont="1" applyFill="1" applyAlignment="1">
      <alignment horizontal="center" vertical="center"/>
    </xf>
    <xf numFmtId="0" fontId="12" fillId="10" borderId="0" xfId="0" applyFont="1" applyFill="1" applyAlignment="1">
      <alignment horizontal="center" vertical="center" wrapText="1"/>
    </xf>
    <xf numFmtId="0" fontId="16" fillId="0" borderId="0" xfId="0" applyFont="1" applyFill="1" applyBorder="1" applyAlignment="1">
      <alignment horizontal="left" vertical="center"/>
    </xf>
    <xf numFmtId="0" fontId="16" fillId="3" borderId="0" xfId="0" applyFont="1" applyFill="1" applyAlignment="1">
      <alignment horizontal="right" vertical="center" wrapText="1"/>
    </xf>
    <xf numFmtId="0" fontId="41" fillId="0" borderId="0" xfId="0" applyFont="1" applyFill="1" applyAlignment="1">
      <alignment horizontal="center" vertical="center"/>
    </xf>
    <xf numFmtId="0" fontId="54" fillId="0" borderId="0" xfId="0" applyFont="1" applyAlignment="1">
      <alignment horizontal="center" vertical="center"/>
    </xf>
    <xf numFmtId="14" fontId="41" fillId="0" borderId="0" xfId="0" applyNumberFormat="1" applyFont="1" applyFill="1" applyAlignment="1">
      <alignment horizontal="center" vertical="center"/>
    </xf>
    <xf numFmtId="14" fontId="41" fillId="0" borderId="0" xfId="0" applyNumberFormat="1" applyFont="1" applyAlignment="1">
      <alignment horizontal="center" vertical="center"/>
    </xf>
    <xf numFmtId="0" fontId="41" fillId="0" borderId="0" xfId="0" applyNumberFormat="1" applyFont="1" applyAlignment="1">
      <alignment horizontal="center" vertical="center"/>
    </xf>
    <xf numFmtId="0" fontId="32" fillId="0" borderId="0" xfId="0" applyNumberFormat="1" applyFont="1" applyAlignment="1">
      <alignment horizontal="center" vertical="center" textRotation="180" wrapText="1"/>
    </xf>
    <xf numFmtId="0" fontId="15" fillId="3" borderId="1" xfId="4" applyFont="1" applyFill="1" applyBorder="1" applyAlignment="1">
      <alignment vertical="center"/>
    </xf>
    <xf numFmtId="0" fontId="16" fillId="3" borderId="1" xfId="4" applyFont="1" applyFill="1" applyBorder="1" applyAlignment="1">
      <alignment vertical="center"/>
    </xf>
    <xf numFmtId="14" fontId="16" fillId="3" borderId="1" xfId="4" applyNumberFormat="1" applyFont="1" applyFill="1" applyBorder="1" applyAlignment="1">
      <alignment horizontal="center" vertical="center"/>
    </xf>
    <xf numFmtId="0" fontId="16" fillId="3" borderId="1" xfId="4" applyFont="1" applyFill="1" applyBorder="1" applyAlignment="1">
      <alignment horizontal="center" vertical="center"/>
    </xf>
    <xf numFmtId="0" fontId="32" fillId="3" borderId="1" xfId="4" applyFont="1" applyFill="1" applyBorder="1" applyAlignment="1">
      <alignment horizontal="center" vertical="center"/>
    </xf>
    <xf numFmtId="0" fontId="16" fillId="3" borderId="0" xfId="4" applyFont="1" applyFill="1" applyAlignment="1">
      <alignment horizontal="right" vertical="center"/>
    </xf>
    <xf numFmtId="0" fontId="16" fillId="3" borderId="1" xfId="4" applyFont="1" applyFill="1" applyBorder="1" applyAlignment="1">
      <alignment horizontal="center" vertical="center" wrapText="1"/>
    </xf>
    <xf numFmtId="0" fontId="6" fillId="0" borderId="0" xfId="4"/>
    <xf numFmtId="0" fontId="102" fillId="10" borderId="62" xfId="4" applyFont="1" applyFill="1" applyBorder="1" applyAlignment="1">
      <alignment horizontal="center" vertical="center"/>
    </xf>
    <xf numFmtId="0" fontId="102" fillId="10" borderId="0" xfId="4" applyFont="1" applyFill="1" applyAlignment="1">
      <alignment horizontal="center" vertical="center"/>
    </xf>
    <xf numFmtId="0" fontId="102" fillId="10" borderId="81" xfId="4" applyFont="1" applyFill="1" applyBorder="1" applyAlignment="1">
      <alignment horizontal="center" vertical="center"/>
    </xf>
    <xf numFmtId="0" fontId="104" fillId="10" borderId="73" xfId="4" applyFont="1" applyFill="1" applyBorder="1" applyAlignment="1">
      <alignment horizontal="left" vertical="center"/>
    </xf>
    <xf numFmtId="0" fontId="102" fillId="0" borderId="36" xfId="4" applyFont="1" applyBorder="1" applyAlignment="1">
      <alignment horizontal="center" vertical="center"/>
    </xf>
    <xf numFmtId="0" fontId="102" fillId="0" borderId="66" xfId="4" applyFont="1" applyBorder="1" applyAlignment="1">
      <alignment horizontal="center" vertical="center"/>
    </xf>
    <xf numFmtId="0" fontId="102" fillId="0" borderId="65" xfId="4" applyFont="1" applyBorder="1" applyAlignment="1">
      <alignment horizontal="center" vertical="center"/>
    </xf>
    <xf numFmtId="0" fontId="102" fillId="0" borderId="73" xfId="4" applyFont="1" applyBorder="1" applyAlignment="1">
      <alignment horizontal="center" vertical="center"/>
    </xf>
    <xf numFmtId="0" fontId="102" fillId="0" borderId="63" xfId="4" applyFont="1" applyBorder="1" applyAlignment="1">
      <alignment vertical="center"/>
    </xf>
    <xf numFmtId="0" fontId="102" fillId="0" borderId="63" xfId="4" applyFont="1" applyBorder="1" applyAlignment="1">
      <alignment horizontal="center" vertical="center"/>
    </xf>
    <xf numFmtId="0" fontId="41" fillId="0" borderId="65" xfId="4" applyFont="1" applyBorder="1" applyAlignment="1">
      <alignment horizontal="center" vertical="center"/>
    </xf>
    <xf numFmtId="0" fontId="54" fillId="0" borderId="36" xfId="4" applyFont="1" applyBorder="1" applyAlignment="1">
      <alignment horizontal="center" vertical="center"/>
    </xf>
    <xf numFmtId="0" fontId="54" fillId="0" borderId="63" xfId="4" applyFont="1" applyBorder="1" applyAlignment="1">
      <alignment horizontal="center" vertical="center"/>
    </xf>
    <xf numFmtId="0" fontId="54" fillId="0" borderId="65" xfId="4" applyFont="1" applyBorder="1" applyAlignment="1">
      <alignment horizontal="center" vertical="center"/>
    </xf>
    <xf numFmtId="0" fontId="54" fillId="0" borderId="63" xfId="4" applyFont="1" applyBorder="1" applyAlignment="1">
      <alignment vertical="center"/>
    </xf>
    <xf numFmtId="0" fontId="105" fillId="0" borderId="0" xfId="4" applyFont="1"/>
    <xf numFmtId="0" fontId="102" fillId="10" borderId="36" xfId="4" applyFont="1" applyFill="1" applyBorder="1" applyAlignment="1">
      <alignment horizontal="center" vertical="center"/>
    </xf>
    <xf numFmtId="0" fontId="102" fillId="10" borderId="63" xfId="4" applyFont="1" applyFill="1" applyBorder="1" applyAlignment="1">
      <alignment horizontal="center" vertical="center"/>
    </xf>
    <xf numFmtId="0" fontId="102" fillId="10" borderId="65" xfId="4" applyFont="1" applyFill="1" applyBorder="1" applyAlignment="1">
      <alignment horizontal="center" vertical="center"/>
    </xf>
    <xf numFmtId="0" fontId="104" fillId="10" borderId="63" xfId="4" applyFont="1" applyFill="1" applyBorder="1" applyAlignment="1">
      <alignment horizontal="left" vertical="center"/>
    </xf>
    <xf numFmtId="0" fontId="102" fillId="0" borderId="0" xfId="4" applyFont="1" applyAlignment="1">
      <alignment vertical="center"/>
    </xf>
    <xf numFmtId="0" fontId="102" fillId="0" borderId="74" xfId="4" applyFont="1" applyBorder="1" applyAlignment="1">
      <alignment vertical="center"/>
    </xf>
    <xf numFmtId="0" fontId="106" fillId="0" borderId="0" xfId="4" applyFont="1"/>
    <xf numFmtId="0" fontId="25" fillId="3" borderId="0" xfId="0" applyFont="1" applyFill="1" applyAlignment="1">
      <alignment horizontal="left" vertical="center" wrapText="1"/>
    </xf>
    <xf numFmtId="0" fontId="6" fillId="0" borderId="0" xfId="4" applyAlignment="1">
      <alignment horizontal="right"/>
    </xf>
    <xf numFmtId="0" fontId="104" fillId="10" borderId="0" xfId="4" applyFont="1" applyFill="1" applyAlignment="1">
      <alignment horizontal="right" vertical="center" wrapText="1"/>
    </xf>
    <xf numFmtId="0" fontId="102" fillId="10" borderId="0" xfId="4" applyFont="1" applyFill="1" applyAlignment="1">
      <alignment horizontal="right" vertical="center" wrapText="1"/>
    </xf>
    <xf numFmtId="0" fontId="16" fillId="3" borderId="18" xfId="0" applyFont="1" applyFill="1" applyBorder="1" applyAlignment="1">
      <alignment horizontal="right"/>
    </xf>
    <xf numFmtId="0" fontId="16" fillId="3" borderId="18" xfId="0" applyFont="1" applyFill="1" applyBorder="1" applyAlignment="1">
      <alignment vertical="center" wrapText="1"/>
    </xf>
    <xf numFmtId="0" fontId="16" fillId="3" borderId="18" xfId="0" applyFont="1" applyFill="1" applyBorder="1" applyAlignment="1">
      <alignment vertical="center"/>
    </xf>
    <xf numFmtId="0" fontId="12" fillId="0" borderId="0" xfId="0" applyFont="1" applyAlignment="1">
      <alignment vertical="top" wrapText="1"/>
    </xf>
    <xf numFmtId="0" fontId="23" fillId="9" borderId="0" xfId="0" applyFont="1" applyFill="1" applyAlignment="1">
      <alignment vertical="center"/>
    </xf>
    <xf numFmtId="0" fontId="53" fillId="9" borderId="0" xfId="0" applyFont="1" applyFill="1" applyAlignment="1">
      <alignment vertical="center" wrapText="1"/>
    </xf>
    <xf numFmtId="0" fontId="12" fillId="10" borderId="0" xfId="0" applyFont="1" applyFill="1" applyAlignment="1">
      <alignment horizontal="center"/>
    </xf>
    <xf numFmtId="0" fontId="32" fillId="0" borderId="0" xfId="0" applyFont="1" applyAlignment="1">
      <alignment vertical="center"/>
    </xf>
    <xf numFmtId="0" fontId="53" fillId="19" borderId="0" xfId="0" applyFont="1" applyFill="1" applyAlignment="1">
      <alignment vertical="center"/>
    </xf>
    <xf numFmtId="0" fontId="53" fillId="19" borderId="0" xfId="0" applyFont="1" applyFill="1" applyAlignment="1">
      <alignment horizontal="center" vertical="center"/>
    </xf>
    <xf numFmtId="0" fontId="89" fillId="19" borderId="0" xfId="0" applyFont="1" applyFill="1" applyAlignment="1">
      <alignment horizontal="center" vertical="center"/>
    </xf>
    <xf numFmtId="0" fontId="53" fillId="19" borderId="0" xfId="0" applyFont="1" applyFill="1" applyAlignment="1">
      <alignment vertical="center" wrapText="1"/>
    </xf>
    <xf numFmtId="0" fontId="89" fillId="19" borderId="0" xfId="0" applyFont="1" applyFill="1" applyAlignment="1">
      <alignment horizontal="center" vertical="center" wrapText="1"/>
    </xf>
    <xf numFmtId="0" fontId="53" fillId="19" borderId="0" xfId="0" applyFont="1" applyFill="1" applyAlignment="1">
      <alignment horizontal="center" vertical="center" wrapText="1"/>
    </xf>
    <xf numFmtId="10" fontId="53" fillId="19" borderId="0" xfId="0" applyNumberFormat="1" applyFont="1" applyFill="1" applyAlignment="1">
      <alignment horizontal="center" vertical="center" wrapText="1"/>
    </xf>
    <xf numFmtId="0" fontId="16" fillId="3" borderId="1" xfId="0" applyNumberFormat="1" applyFont="1" applyFill="1" applyBorder="1" applyAlignment="1">
      <alignment horizontal="center" vertical="center"/>
    </xf>
    <xf numFmtId="0" fontId="16" fillId="3" borderId="2" xfId="0" applyNumberFormat="1" applyFont="1" applyFill="1" applyBorder="1" applyAlignment="1">
      <alignment horizontal="center" vertical="center" wrapText="1"/>
    </xf>
    <xf numFmtId="0" fontId="0" fillId="0" borderId="0" xfId="0" applyNumberFormat="1"/>
    <xf numFmtId="0" fontId="0" fillId="0" borderId="0" xfId="0" applyNumberFormat="1" applyBorder="1"/>
    <xf numFmtId="0" fontId="16" fillId="0" borderId="0" xfId="0" applyNumberFormat="1" applyFont="1" applyFill="1" applyBorder="1" applyAlignment="1">
      <alignment horizontal="center" vertical="center"/>
    </xf>
    <xf numFmtId="0" fontId="23" fillId="0" borderId="0" xfId="0" applyNumberFormat="1" applyFont="1" applyFill="1" applyBorder="1" applyAlignment="1">
      <alignment horizontal="center" vertical="center"/>
    </xf>
    <xf numFmtId="0" fontId="16" fillId="18" borderId="0" xfId="0" applyNumberFormat="1" applyFont="1" applyFill="1" applyBorder="1" applyAlignment="1">
      <alignment horizontal="center" vertical="center"/>
    </xf>
    <xf numFmtId="0" fontId="23" fillId="18" borderId="0" xfId="0" applyNumberFormat="1" applyFont="1" applyFill="1" applyBorder="1" applyAlignment="1">
      <alignment horizontal="center" vertical="center"/>
    </xf>
    <xf numFmtId="0" fontId="88" fillId="0" borderId="0" xfId="0" applyNumberFormat="1" applyFont="1"/>
    <xf numFmtId="0" fontId="12" fillId="0" borderId="0" xfId="1" applyNumberFormat="1" applyFont="1" applyAlignment="1" applyProtection="1">
      <alignment horizontal="center" vertical="center" wrapText="1"/>
    </xf>
    <xf numFmtId="0" fontId="16" fillId="19" borderId="73" xfId="0" applyFont="1" applyFill="1" applyBorder="1" applyAlignment="1">
      <alignment horizontal="center" vertical="center" wrapText="1"/>
    </xf>
    <xf numFmtId="0" fontId="107" fillId="0" borderId="61" xfId="0" applyNumberFormat="1" applyFont="1" applyBorder="1" applyAlignment="1">
      <alignment horizontal="left" vertical="center"/>
    </xf>
    <xf numFmtId="10" fontId="41" fillId="0" borderId="73" xfId="0" applyNumberFormat="1" applyFont="1" applyBorder="1" applyAlignment="1">
      <alignment horizontal="center" vertical="center"/>
    </xf>
    <xf numFmtId="0" fontId="16" fillId="14" borderId="21" xfId="0" applyFont="1" applyFill="1" applyBorder="1" applyAlignment="1">
      <alignment horizontal="center" wrapText="1"/>
    </xf>
    <xf numFmtId="0" fontId="16" fillId="14" borderId="0" xfId="0" applyFont="1" applyFill="1" applyAlignment="1">
      <alignment horizontal="left" vertical="center"/>
    </xf>
    <xf numFmtId="0" fontId="41" fillId="0" borderId="0" xfId="0" quotePrefix="1" applyFont="1" applyBorder="1" applyAlignment="1">
      <alignment horizontal="center" vertical="center" wrapText="1"/>
    </xf>
    <xf numFmtId="0" fontId="12" fillId="0" borderId="0" xfId="0" applyFont="1" applyFill="1"/>
    <xf numFmtId="10" fontId="41" fillId="0" borderId="73" xfId="0" applyNumberFormat="1" applyFont="1" applyFill="1" applyBorder="1" applyAlignment="1">
      <alignment horizontal="center" vertical="center"/>
    </xf>
    <xf numFmtId="0" fontId="12" fillId="0" borderId="0" xfId="0" applyNumberFormat="1" applyFont="1" applyBorder="1" applyAlignment="1">
      <alignment horizontal="center" vertical="top"/>
    </xf>
    <xf numFmtId="0" fontId="12" fillId="0" borderId="0" xfId="0" quotePrefix="1" applyFont="1" applyBorder="1" applyAlignment="1">
      <alignment horizontal="right" wrapText="1"/>
    </xf>
    <xf numFmtId="0" fontId="12" fillId="0" borderId="0" xfId="0" applyFont="1" applyAlignment="1">
      <alignment horizontal="right" vertical="center"/>
    </xf>
    <xf numFmtId="164" fontId="41" fillId="0" borderId="73" xfId="0" applyNumberFormat="1" applyFont="1" applyBorder="1" applyAlignment="1">
      <alignment horizontal="center" vertical="center" shrinkToFit="1"/>
    </xf>
    <xf numFmtId="164" fontId="15" fillId="3" borderId="0" xfId="0" applyNumberFormat="1" applyFont="1" applyFill="1" applyAlignment="1"/>
    <xf numFmtId="164" fontId="0" fillId="0" borderId="0" xfId="0" applyNumberFormat="1"/>
    <xf numFmtId="164" fontId="0" fillId="0" borderId="81" xfId="0" applyNumberFormat="1" applyBorder="1"/>
    <xf numFmtId="0" fontId="0" fillId="0" borderId="81" xfId="0" applyBorder="1"/>
    <xf numFmtId="0" fontId="16" fillId="0" borderId="65" xfId="0" applyFont="1" applyBorder="1"/>
    <xf numFmtId="10" fontId="41" fillId="0" borderId="73" xfId="0" applyNumberFormat="1" applyFont="1" applyBorder="1"/>
    <xf numFmtId="0" fontId="92" fillId="3" borderId="0" xfId="1" applyFont="1" applyFill="1" applyAlignment="1" applyProtection="1">
      <alignment horizontal="center" vertical="center" wrapText="1"/>
    </xf>
    <xf numFmtId="164" fontId="12" fillId="0" borderId="0" xfId="0" applyNumberFormat="1" applyFont="1"/>
    <xf numFmtId="0" fontId="23" fillId="3" borderId="0" xfId="0" applyFont="1" applyFill="1" applyAlignment="1"/>
    <xf numFmtId="164" fontId="41" fillId="0" borderId="65" xfId="0" applyNumberFormat="1" applyFont="1" applyBorder="1" applyAlignment="1">
      <alignment vertical="center"/>
    </xf>
    <xf numFmtId="0" fontId="16" fillId="0" borderId="0" xfId="0" applyFont="1" applyAlignment="1">
      <alignment horizontal="right" vertical="center"/>
    </xf>
    <xf numFmtId="164" fontId="41" fillId="0" borderId="73" xfId="0" applyNumberFormat="1" applyFont="1" applyBorder="1" applyAlignment="1">
      <alignment vertical="center"/>
    </xf>
    <xf numFmtId="0" fontId="13" fillId="0" borderId="0" xfId="1" quotePrefix="1" applyAlignment="1" applyProtection="1"/>
    <xf numFmtId="0" fontId="16" fillId="0" borderId="24" xfId="0" applyFont="1" applyBorder="1" applyAlignment="1">
      <alignment vertical="center" wrapText="1"/>
    </xf>
    <xf numFmtId="164" fontId="16" fillId="0" borderId="24" xfId="0" quotePrefix="1" applyNumberFormat="1" applyFont="1" applyBorder="1" applyAlignment="1">
      <alignment vertical="center" wrapText="1"/>
    </xf>
    <xf numFmtId="0" fontId="16" fillId="0" borderId="24" xfId="0" applyFont="1" applyBorder="1" applyAlignment="1">
      <alignment vertical="center"/>
    </xf>
    <xf numFmtId="20" fontId="12" fillId="0" borderId="0" xfId="0" quotePrefix="1" applyNumberFormat="1" applyFont="1" applyFill="1" applyAlignment="1">
      <alignment horizontal="center" vertical="center" wrapText="1"/>
    </xf>
    <xf numFmtId="0" fontId="5" fillId="0" borderId="0" xfId="4" applyFont="1"/>
    <xf numFmtId="0" fontId="32" fillId="15" borderId="0" xfId="0" applyFont="1" applyFill="1" applyAlignment="1">
      <alignment wrapText="1"/>
    </xf>
    <xf numFmtId="0" fontId="4" fillId="0" borderId="0" xfId="4" applyFont="1"/>
    <xf numFmtId="0" fontId="13" fillId="7" borderId="0" xfId="1" applyFill="1" applyAlignment="1" applyProtection="1">
      <alignment vertical="center" wrapText="1"/>
    </xf>
    <xf numFmtId="17" fontId="16" fillId="7" borderId="0" xfId="0" applyNumberFormat="1" applyFont="1" applyFill="1" applyAlignment="1">
      <alignment vertical="center" wrapText="1"/>
    </xf>
    <xf numFmtId="0" fontId="94" fillId="7" borderId="0" xfId="1" applyFont="1" applyFill="1" applyAlignment="1" applyProtection="1">
      <alignment vertical="center" wrapText="1"/>
    </xf>
    <xf numFmtId="0" fontId="57" fillId="0" borderId="0" xfId="0" applyFont="1" applyAlignment="1">
      <alignment horizontal="center" vertical="center"/>
    </xf>
    <xf numFmtId="0" fontId="57" fillId="0" borderId="0" xfId="0" applyFont="1" applyAlignment="1">
      <alignment horizontal="center" vertical="center" wrapText="1"/>
    </xf>
    <xf numFmtId="0" fontId="57" fillId="0" borderId="0" xfId="0" applyFont="1" applyAlignment="1">
      <alignment vertical="center" wrapText="1"/>
    </xf>
    <xf numFmtId="0" fontId="57" fillId="0" borderId="0" xfId="0" quotePrefix="1" applyFont="1" applyAlignment="1">
      <alignment vertical="center" wrapText="1"/>
    </xf>
    <xf numFmtId="0" fontId="13" fillId="0" borderId="0" xfId="1" applyNumberFormat="1" applyAlignment="1" applyProtection="1">
      <alignment vertical="center" wrapText="1"/>
    </xf>
    <xf numFmtId="3" fontId="12" fillId="0" borderId="0" xfId="0" quotePrefix="1" applyNumberFormat="1" applyFont="1" applyAlignment="1">
      <alignment horizontal="center" vertical="center" wrapText="1"/>
    </xf>
    <xf numFmtId="0" fontId="109" fillId="0" borderId="0" xfId="1" applyFont="1" applyAlignment="1" applyProtection="1">
      <alignment horizontal="center" vertical="center" wrapText="1"/>
    </xf>
    <xf numFmtId="0" fontId="110" fillId="0" borderId="0" xfId="0" applyFont="1" applyAlignment="1">
      <alignment vertical="center"/>
    </xf>
    <xf numFmtId="0" fontId="110" fillId="0" borderId="0" xfId="0" applyFont="1" applyAlignment="1">
      <alignment horizontal="center" vertical="center"/>
    </xf>
    <xf numFmtId="0" fontId="110" fillId="0" borderId="0" xfId="0" applyFont="1" applyAlignment="1">
      <alignment vertical="center" wrapText="1"/>
    </xf>
    <xf numFmtId="0" fontId="110" fillId="0" borderId="0" xfId="0" applyFont="1" applyAlignment="1">
      <alignment horizontal="center" vertical="center" wrapText="1"/>
    </xf>
    <xf numFmtId="10" fontId="32" fillId="0" borderId="73" xfId="0" applyNumberFormat="1" applyFont="1" applyBorder="1"/>
    <xf numFmtId="0" fontId="16" fillId="0" borderId="0" xfId="0" applyFont="1" applyAlignment="1">
      <alignment horizontal="right"/>
    </xf>
    <xf numFmtId="164" fontId="13" fillId="0" borderId="0" xfId="1" applyNumberFormat="1" applyAlignment="1" applyProtection="1"/>
    <xf numFmtId="0" fontId="16" fillId="0" borderId="0" xfId="0" applyFont="1" applyAlignment="1">
      <alignment horizontal="left" wrapText="1"/>
    </xf>
    <xf numFmtId="0" fontId="16" fillId="0" borderId="24" xfId="0" applyFont="1" applyBorder="1" applyAlignment="1">
      <alignment horizontal="left" vertical="center"/>
    </xf>
    <xf numFmtId="0" fontId="0" fillId="0" borderId="66" xfId="0" applyBorder="1" applyAlignment="1">
      <alignment horizontal="left"/>
    </xf>
    <xf numFmtId="0" fontId="12" fillId="3" borderId="0" xfId="0" applyFont="1" applyFill="1" applyAlignment="1"/>
    <xf numFmtId="0" fontId="18" fillId="0" borderId="0" xfId="0" applyFont="1" applyAlignment="1">
      <alignment horizontal="right" vertical="center"/>
    </xf>
    <xf numFmtId="0" fontId="0" fillId="10" borderId="0" xfId="0" applyFill="1" applyBorder="1" applyAlignment="1">
      <alignment horizontal="center"/>
    </xf>
    <xf numFmtId="0" fontId="0" fillId="10" borderId="19" xfId="0" applyFill="1" applyBorder="1" applyAlignment="1">
      <alignment horizontal="left"/>
    </xf>
    <xf numFmtId="0" fontId="0" fillId="10" borderId="4" xfId="0" applyFill="1" applyBorder="1" applyAlignment="1">
      <alignment horizontal="center"/>
    </xf>
    <xf numFmtId="0" fontId="22" fillId="10" borderId="0" xfId="0" applyFont="1" applyFill="1" applyAlignment="1">
      <alignment horizontal="left"/>
    </xf>
    <xf numFmtId="0" fontId="0" fillId="10" borderId="0" xfId="0" applyFill="1"/>
    <xf numFmtId="0" fontId="0" fillId="10" borderId="3" xfId="0" applyFill="1" applyBorder="1" applyAlignment="1">
      <alignment horizontal="left"/>
    </xf>
    <xf numFmtId="0" fontId="12" fillId="10" borderId="0" xfId="0" applyFont="1" applyFill="1" applyBorder="1" applyAlignment="1">
      <alignment horizontal="center"/>
    </xf>
    <xf numFmtId="0" fontId="0" fillId="10" borderId="1" xfId="0" applyFill="1" applyBorder="1" applyAlignment="1">
      <alignment horizontal="center"/>
    </xf>
    <xf numFmtId="0" fontId="0" fillId="10" borderId="5" xfId="0" applyFill="1" applyBorder="1" applyAlignment="1">
      <alignment horizontal="left"/>
    </xf>
    <xf numFmtId="0" fontId="0" fillId="10" borderId="6" xfId="0" applyFill="1" applyBorder="1" applyAlignment="1">
      <alignment horizontal="center"/>
    </xf>
    <xf numFmtId="0" fontId="22" fillId="10" borderId="1" xfId="0" applyFont="1" applyFill="1" applyBorder="1" applyAlignment="1">
      <alignment horizontal="left"/>
    </xf>
    <xf numFmtId="0" fontId="0" fillId="10" borderId="1" xfId="0" applyFill="1" applyBorder="1"/>
    <xf numFmtId="0" fontId="18" fillId="10" borderId="0" xfId="0" applyFont="1" applyFill="1" applyAlignment="1">
      <alignment horizontal="left"/>
    </xf>
    <xf numFmtId="0" fontId="18" fillId="0" borderId="3" xfId="0" applyFont="1" applyBorder="1"/>
    <xf numFmtId="0" fontId="32" fillId="0" borderId="0" xfId="0" applyFont="1" applyAlignment="1">
      <alignment vertical="center" wrapText="1"/>
    </xf>
    <xf numFmtId="0" fontId="39" fillId="3" borderId="18" xfId="0" applyFont="1" applyFill="1" applyBorder="1" applyAlignment="1">
      <alignment horizontal="center" wrapText="1"/>
    </xf>
    <xf numFmtId="0" fontId="41" fillId="0" borderId="0" xfId="0" applyFont="1" applyAlignment="1">
      <alignment horizontal="left" vertical="center" wrapText="1"/>
    </xf>
    <xf numFmtId="0" fontId="13" fillId="3" borderId="0" xfId="1" applyFont="1" applyFill="1" applyAlignment="1" applyProtection="1">
      <alignment horizontal="left" vertical="center" wrapText="1"/>
    </xf>
    <xf numFmtId="0" fontId="12" fillId="3" borderId="0" xfId="0" applyFont="1" applyFill="1" applyAlignment="1">
      <alignment horizontal="center"/>
    </xf>
    <xf numFmtId="0" fontId="12" fillId="3" borderId="0" xfId="0" applyFont="1" applyFill="1" applyAlignment="1">
      <alignment horizontal="left"/>
    </xf>
    <xf numFmtId="164" fontId="12" fillId="3" borderId="0" xfId="0" applyNumberFormat="1" applyFont="1" applyFill="1" applyAlignment="1"/>
    <xf numFmtId="0" fontId="3" fillId="13" borderId="32" xfId="3" applyFont="1" applyFill="1" applyBorder="1" applyAlignment="1">
      <alignment horizontal="center" vertical="center" wrapText="1"/>
    </xf>
    <xf numFmtId="0" fontId="68" fillId="0" borderId="48" xfId="3" applyFont="1" applyBorder="1" applyAlignment="1">
      <alignment horizontal="right" vertical="top" wrapText="1"/>
    </xf>
    <xf numFmtId="0" fontId="66" fillId="0" borderId="43" xfId="3" applyFont="1" applyBorder="1" applyAlignment="1">
      <alignment horizontal="right" wrapText="1"/>
    </xf>
    <xf numFmtId="0" fontId="3" fillId="0" borderId="0" xfId="3" applyFont="1"/>
    <xf numFmtId="0" fontId="3" fillId="0" borderId="0" xfId="3" applyFont="1" applyAlignment="1">
      <alignment horizontal="right"/>
    </xf>
    <xf numFmtId="0" fontId="113" fillId="0" borderId="0" xfId="0" applyFont="1"/>
    <xf numFmtId="0" fontId="113" fillId="14" borderId="0" xfId="0" applyFont="1" applyFill="1"/>
    <xf numFmtId="0" fontId="116" fillId="14" borderId="0" xfId="0" applyFont="1" applyFill="1"/>
    <xf numFmtId="0" fontId="38" fillId="0" borderId="0" xfId="0" applyFont="1" applyBorder="1" applyAlignment="1">
      <alignment wrapText="1"/>
    </xf>
    <xf numFmtId="0" fontId="35" fillId="0" borderId="0" xfId="0" applyFont="1" applyBorder="1" applyAlignment="1">
      <alignment vertical="center"/>
    </xf>
    <xf numFmtId="0" fontId="118" fillId="0" borderId="0" xfId="0" applyFont="1" applyBorder="1" applyAlignment="1"/>
    <xf numFmtId="0" fontId="115" fillId="21" borderId="19" xfId="0" applyFont="1" applyFill="1" applyBorder="1"/>
    <xf numFmtId="0" fontId="113" fillId="21" borderId="21" xfId="0" applyFont="1" applyFill="1" applyBorder="1"/>
    <xf numFmtId="0" fontId="113" fillId="21" borderId="22" xfId="0" applyFont="1" applyFill="1" applyBorder="1"/>
    <xf numFmtId="0" fontId="113" fillId="21" borderId="3" xfId="0" applyFont="1" applyFill="1" applyBorder="1"/>
    <xf numFmtId="0" fontId="113" fillId="21" borderId="0" xfId="0" applyFont="1" applyFill="1" applyBorder="1"/>
    <xf numFmtId="0" fontId="113" fillId="21" borderId="4" xfId="0" applyFont="1" applyFill="1" applyBorder="1"/>
    <xf numFmtId="0" fontId="114" fillId="21" borderId="3" xfId="0" applyFont="1" applyFill="1" applyBorder="1"/>
    <xf numFmtId="0" fontId="113" fillId="21" borderId="0" xfId="0" quotePrefix="1" applyFont="1" applyFill="1" applyBorder="1"/>
    <xf numFmtId="0" fontId="113" fillId="21" borderId="5" xfId="0" applyFont="1" applyFill="1" applyBorder="1"/>
    <xf numFmtId="0" fontId="113" fillId="21" borderId="1" xfId="0" applyFont="1" applyFill="1" applyBorder="1"/>
    <xf numFmtId="0" fontId="113" fillId="21" borderId="6" xfId="0" applyFont="1" applyFill="1" applyBorder="1"/>
    <xf numFmtId="0" fontId="113" fillId="22" borderId="0" xfId="0" applyFont="1" applyFill="1" applyBorder="1" applyAlignment="1">
      <alignment horizontal="center"/>
    </xf>
    <xf numFmtId="0" fontId="115" fillId="14" borderId="0" xfId="0" applyFont="1" applyFill="1"/>
    <xf numFmtId="0" fontId="119" fillId="0" borderId="0" xfId="0" applyFont="1"/>
    <xf numFmtId="0" fontId="119" fillId="0" borderId="0" xfId="0" applyFont="1" applyAlignment="1"/>
    <xf numFmtId="0" fontId="119" fillId="0" borderId="0" xfId="0" applyFont="1" applyFill="1" applyAlignment="1">
      <alignment horizontal="left" vertical="center"/>
    </xf>
    <xf numFmtId="0" fontId="13" fillId="0" borderId="0" xfId="1" applyAlignment="1" applyProtection="1">
      <alignment horizontal="center" vertical="center"/>
    </xf>
    <xf numFmtId="0" fontId="13" fillId="0" borderId="0" xfId="1" applyAlignment="1" applyProtection="1">
      <alignment horizontal="center" vertical="center" wrapText="1" shrinkToFit="1"/>
    </xf>
    <xf numFmtId="0" fontId="13" fillId="0" borderId="0" xfId="1" applyAlignment="1" applyProtection="1">
      <alignment horizontal="center" vertical="center" shrinkToFit="1"/>
    </xf>
    <xf numFmtId="0" fontId="122" fillId="0" borderId="0" xfId="1" applyFont="1" applyAlignment="1" applyProtection="1">
      <alignment horizontal="center" vertical="center" wrapText="1" shrinkToFit="1"/>
    </xf>
    <xf numFmtId="0" fontId="122" fillId="0" borderId="0" xfId="1" applyFont="1" applyAlignment="1" applyProtection="1">
      <alignment horizontal="center" vertical="center" wrapText="1"/>
    </xf>
    <xf numFmtId="0" fontId="113" fillId="23" borderId="0" xfId="0" applyFont="1" applyFill="1"/>
    <xf numFmtId="0" fontId="119" fillId="23" borderId="0" xfId="0" applyFont="1" applyFill="1" applyAlignment="1">
      <alignment horizontal="right"/>
    </xf>
    <xf numFmtId="0" fontId="119" fillId="23" borderId="0" xfId="0" applyFont="1" applyFill="1"/>
    <xf numFmtId="0" fontId="113" fillId="15" borderId="0" xfId="0" applyFont="1" applyFill="1"/>
    <xf numFmtId="0" fontId="119" fillId="15" borderId="0" xfId="0" applyFont="1" applyFill="1"/>
    <xf numFmtId="0" fontId="113" fillId="24" borderId="0" xfId="0" applyFont="1" applyFill="1"/>
    <xf numFmtId="0" fontId="113" fillId="0" borderId="0" xfId="0" applyFont="1" applyBorder="1"/>
    <xf numFmtId="0" fontId="117" fillId="0" borderId="0" xfId="0" applyFont="1" applyBorder="1"/>
    <xf numFmtId="0" fontId="2" fillId="0" borderId="0" xfId="4" applyFont="1"/>
    <xf numFmtId="0" fontId="41" fillId="3" borderId="0" xfId="0" applyFont="1" applyFill="1" applyAlignment="1">
      <alignment vertical="center"/>
    </xf>
    <xf numFmtId="0" fontId="41" fillId="3" borderId="0" xfId="0" applyFont="1" applyFill="1"/>
    <xf numFmtId="0" fontId="32" fillId="3" borderId="2" xfId="0" applyFont="1" applyFill="1" applyBorder="1" applyAlignment="1">
      <alignment vertical="center" wrapText="1"/>
    </xf>
    <xf numFmtId="0" fontId="41" fillId="10" borderId="0" xfId="0" applyFont="1" applyFill="1" applyAlignment="1">
      <alignment vertical="center"/>
    </xf>
    <xf numFmtId="0" fontId="13" fillId="0" borderId="0" xfId="1" applyFill="1" applyAlignment="1" applyProtection="1">
      <alignment horizontal="center" vertical="center" wrapText="1"/>
    </xf>
    <xf numFmtId="0" fontId="13" fillId="0" borderId="0" xfId="1" applyFill="1" applyAlignment="1" applyProtection="1">
      <alignment vertical="center"/>
    </xf>
    <xf numFmtId="0" fontId="32" fillId="0" borderId="0" xfId="0" applyFont="1" applyAlignment="1">
      <alignment horizontal="center" vertical="center"/>
    </xf>
    <xf numFmtId="0" fontId="12" fillId="10" borderId="3" xfId="0" applyFont="1" applyFill="1" applyBorder="1"/>
    <xf numFmtId="0" fontId="12" fillId="10" borderId="3" xfId="0" applyFont="1" applyFill="1" applyBorder="1" applyAlignment="1">
      <alignment horizontal="left"/>
    </xf>
    <xf numFmtId="0" fontId="12" fillId="10" borderId="5" xfId="0" applyFont="1" applyFill="1" applyBorder="1"/>
    <xf numFmtId="0" fontId="124" fillId="0" borderId="0" xfId="0" applyFont="1" applyAlignment="1">
      <alignment vertical="center" wrapText="1"/>
    </xf>
    <xf numFmtId="0" fontId="16" fillId="3" borderId="18" xfId="0" applyFont="1" applyFill="1" applyBorder="1" applyAlignment="1">
      <alignment horizontal="center" vertical="center" wrapText="1"/>
    </xf>
    <xf numFmtId="0" fontId="45" fillId="0" borderId="0" xfId="0" applyFont="1" applyAlignment="1">
      <alignment vertical="top"/>
    </xf>
    <xf numFmtId="0" fontId="45" fillId="0" borderId="0" xfId="0" applyFont="1" applyAlignment="1">
      <alignment wrapText="1"/>
    </xf>
    <xf numFmtId="0" fontId="13" fillId="0" borderId="0" xfId="1" applyAlignment="1" applyProtection="1">
      <alignment vertical="top"/>
    </xf>
    <xf numFmtId="0" fontId="23" fillId="0" borderId="0" xfId="0" applyFont="1" applyBorder="1"/>
    <xf numFmtId="0" fontId="16" fillId="0" borderId="0" xfId="0" applyFont="1" applyAlignment="1">
      <alignment vertical="center" wrapText="1"/>
    </xf>
    <xf numFmtId="0" fontId="41" fillId="0" borderId="0" xfId="0" applyFont="1" applyAlignment="1">
      <alignment horizontal="left" vertical="center"/>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5" fillId="19" borderId="65" xfId="0" applyFont="1" applyFill="1" applyBorder="1" applyAlignment="1">
      <alignment horizontal="center" vertical="center"/>
    </xf>
    <xf numFmtId="0" fontId="15" fillId="19" borderId="66" xfId="0" applyFont="1" applyFill="1" applyBorder="1" applyAlignment="1">
      <alignment horizontal="center" vertical="center"/>
    </xf>
    <xf numFmtId="0" fontId="12" fillId="15" borderId="0" xfId="0" applyFont="1" applyFill="1" applyAlignment="1">
      <alignment horizontal="center" vertical="center" textRotation="90" wrapText="1"/>
    </xf>
    <xf numFmtId="0" fontId="12" fillId="9" borderId="0" xfId="0" applyFont="1" applyFill="1" applyAlignment="1">
      <alignment horizontal="center" vertical="center" textRotation="90" wrapText="1"/>
    </xf>
    <xf numFmtId="0" fontId="12" fillId="16" borderId="0" xfId="0" applyFont="1" applyFill="1" applyAlignment="1">
      <alignment horizontal="center" vertical="center" textRotation="90" wrapText="1"/>
    </xf>
    <xf numFmtId="0" fontId="18" fillId="3" borderId="0" xfId="0" applyFont="1" applyFill="1" applyBorder="1" applyAlignment="1">
      <alignment horizontal="left" vertical="center" wrapText="1"/>
    </xf>
    <xf numFmtId="0" fontId="16" fillId="3" borderId="0" xfId="0" applyFont="1" applyFill="1" applyBorder="1" applyAlignment="1">
      <alignment horizontal="left" vertical="center" wrapText="1"/>
    </xf>
    <xf numFmtId="0" fontId="86" fillId="3" borderId="0" xfId="0" applyFont="1" applyFill="1" applyBorder="1" applyAlignment="1">
      <alignment horizontal="center" vertical="center" wrapText="1"/>
    </xf>
    <xf numFmtId="0" fontId="92" fillId="3" borderId="0" xfId="1" applyFont="1" applyFill="1" applyAlignment="1" applyProtection="1">
      <alignment horizontal="center" vertical="center"/>
    </xf>
    <xf numFmtId="0" fontId="121" fillId="0" borderId="0" xfId="1" applyFont="1" applyAlignment="1" applyProtection="1">
      <alignment horizontal="left"/>
    </xf>
    <xf numFmtId="0" fontId="121" fillId="24" borderId="0" xfId="1" applyFont="1" applyFill="1" applyAlignment="1" applyProtection="1">
      <alignment horizontal="left"/>
    </xf>
    <xf numFmtId="0" fontId="123" fillId="21" borderId="0" xfId="1" applyFont="1" applyFill="1" applyBorder="1" applyAlignment="1" applyProtection="1">
      <alignment horizontal="left"/>
    </xf>
    <xf numFmtId="0" fontId="123" fillId="21" borderId="4" xfId="1" applyFont="1" applyFill="1" applyBorder="1" applyAlignment="1" applyProtection="1">
      <alignment horizontal="left"/>
    </xf>
    <xf numFmtId="0" fontId="121" fillId="0" borderId="0" xfId="1" applyFont="1" applyAlignment="1" applyProtection="1">
      <alignment horizontal="center"/>
    </xf>
    <xf numFmtId="0" fontId="123" fillId="0" borderId="0" xfId="1" applyFont="1" applyBorder="1" applyAlignment="1" applyProtection="1">
      <alignment horizontal="left" vertical="center"/>
    </xf>
    <xf numFmtId="0" fontId="35" fillId="0" borderId="0" xfId="0" applyFont="1" applyBorder="1" applyAlignment="1">
      <alignment horizontal="left" vertical="center"/>
    </xf>
    <xf numFmtId="0" fontId="123" fillId="0" borderId="0" xfId="1" applyFont="1" applyAlignment="1" applyProtection="1">
      <alignment horizontal="left" vertical="center"/>
    </xf>
    <xf numFmtId="0" fontId="42" fillId="0" borderId="0" xfId="0" applyFont="1" applyAlignment="1">
      <alignment horizontal="center" vertical="top" wrapText="1"/>
    </xf>
    <xf numFmtId="0" fontId="102" fillId="10" borderId="35" xfId="4" applyFont="1" applyFill="1" applyBorder="1" applyAlignment="1">
      <alignment horizontal="center" vertical="center" wrapText="1"/>
    </xf>
    <xf numFmtId="0" fontId="102" fillId="10" borderId="32" xfId="4" applyFont="1" applyFill="1" applyBorder="1" applyAlignment="1">
      <alignment horizontal="center" vertical="center" wrapText="1"/>
    </xf>
    <xf numFmtId="0" fontId="102" fillId="10" borderId="36" xfId="4" applyFont="1" applyFill="1" applyBorder="1" applyAlignment="1">
      <alignment horizontal="center" vertical="center" wrapText="1"/>
    </xf>
    <xf numFmtId="0" fontId="104" fillId="0" borderId="0" xfId="4" applyFont="1" applyAlignment="1">
      <alignment vertical="center"/>
    </xf>
    <xf numFmtId="0" fontId="102" fillId="10" borderId="69" xfId="4" applyFont="1" applyFill="1" applyBorder="1" applyAlignment="1">
      <alignment horizontal="center" vertical="center" wrapText="1"/>
    </xf>
    <xf numFmtId="0" fontId="102" fillId="10" borderId="60" xfId="4" applyFont="1" applyFill="1" applyBorder="1" applyAlignment="1">
      <alignment horizontal="center" vertical="center" wrapText="1"/>
    </xf>
    <xf numFmtId="0" fontId="102" fillId="10" borderId="62" xfId="4" applyFont="1" applyFill="1" applyBorder="1" applyAlignment="1">
      <alignment horizontal="center" vertical="center" wrapText="1"/>
    </xf>
    <xf numFmtId="0" fontId="32" fillId="14" borderId="1" xfId="0" applyFont="1" applyFill="1" applyBorder="1" applyAlignment="1">
      <alignment horizontal="left" vertical="center" wrapText="1"/>
    </xf>
    <xf numFmtId="0" fontId="15" fillId="3" borderId="7" xfId="0" applyFont="1" applyFill="1" applyBorder="1" applyAlignment="1"/>
    <xf numFmtId="0" fontId="15" fillId="3" borderId="20" xfId="0" applyFont="1" applyFill="1" applyBorder="1" applyAlignment="1"/>
    <xf numFmtId="0" fontId="23" fillId="3" borderId="7" xfId="0" applyFont="1" applyFill="1" applyBorder="1" applyAlignment="1"/>
    <xf numFmtId="0" fontId="0" fillId="3" borderId="20" xfId="0" applyFill="1" applyBorder="1" applyAlignment="1"/>
    <xf numFmtId="0" fontId="16" fillId="19" borderId="0" xfId="0" applyFont="1" applyFill="1" applyAlignment="1">
      <alignment horizontal="left" vertical="center" wrapText="1"/>
    </xf>
    <xf numFmtId="0" fontId="16" fillId="3" borderId="0" xfId="0" applyFont="1" applyFill="1" applyBorder="1" applyAlignment="1">
      <alignment horizontal="right" vertical="center"/>
    </xf>
    <xf numFmtId="0" fontId="62" fillId="9" borderId="2" xfId="3" applyFont="1" applyFill="1" applyBorder="1" applyAlignment="1">
      <alignment horizontal="center" wrapText="1"/>
    </xf>
    <xf numFmtId="0" fontId="65" fillId="9" borderId="51" xfId="3" applyFont="1" applyFill="1" applyBorder="1" applyAlignment="1">
      <alignment horizontal="center" wrapText="1"/>
    </xf>
    <xf numFmtId="0" fontId="65" fillId="9" borderId="52" xfId="3" applyFont="1" applyFill="1" applyBorder="1" applyAlignment="1">
      <alignment horizontal="center" wrapText="1"/>
    </xf>
    <xf numFmtId="0" fontId="65" fillId="9" borderId="53" xfId="3" applyFont="1" applyFill="1" applyBorder="1" applyAlignment="1">
      <alignment horizontal="center" wrapText="1"/>
    </xf>
    <xf numFmtId="0" fontId="60" fillId="10" borderId="3" xfId="3" applyFont="1" applyFill="1" applyBorder="1" applyAlignment="1">
      <alignment horizontal="center" vertical="top" wrapText="1"/>
    </xf>
    <xf numFmtId="0" fontId="60" fillId="10" borderId="0" xfId="3" applyFont="1" applyFill="1" applyBorder="1" applyAlignment="1">
      <alignment horizontal="center" vertical="top" wrapText="1"/>
    </xf>
    <xf numFmtId="0" fontId="60" fillId="10" borderId="4" xfId="3" applyFont="1" applyFill="1" applyBorder="1" applyAlignment="1">
      <alignment horizontal="center" vertical="top" wrapText="1"/>
    </xf>
    <xf numFmtId="0" fontId="60" fillId="10" borderId="5" xfId="3" applyFont="1" applyFill="1" applyBorder="1" applyAlignment="1">
      <alignment horizontal="center" vertical="top"/>
    </xf>
    <xf numFmtId="0" fontId="60" fillId="10" borderId="1" xfId="3" applyFont="1" applyFill="1" applyBorder="1" applyAlignment="1">
      <alignment horizontal="center" vertical="top"/>
    </xf>
    <xf numFmtId="0" fontId="60" fillId="10" borderId="6" xfId="3" applyFont="1" applyFill="1" applyBorder="1" applyAlignment="1">
      <alignment horizontal="center" vertical="top"/>
    </xf>
    <xf numFmtId="0" fontId="85" fillId="15" borderId="0" xfId="3" applyFont="1" applyFill="1" applyAlignment="1">
      <alignment horizontal="center" vertical="center"/>
    </xf>
    <xf numFmtId="0" fontId="60" fillId="7" borderId="19" xfId="3" applyFont="1" applyFill="1" applyBorder="1" applyAlignment="1">
      <alignment horizontal="center" vertical="center" wrapText="1"/>
    </xf>
    <xf numFmtId="0" fontId="60" fillId="7" borderId="21" xfId="3" applyFont="1" applyFill="1" applyBorder="1" applyAlignment="1">
      <alignment horizontal="center" vertical="center" wrapText="1"/>
    </xf>
    <xf numFmtId="0" fontId="60" fillId="7" borderId="22" xfId="3" applyFont="1" applyFill="1" applyBorder="1" applyAlignment="1">
      <alignment horizontal="center" vertical="center" wrapText="1"/>
    </xf>
    <xf numFmtId="0" fontId="60" fillId="7" borderId="3" xfId="3" applyFont="1" applyFill="1" applyBorder="1" applyAlignment="1">
      <alignment horizontal="center" vertical="center" wrapText="1"/>
    </xf>
    <xf numFmtId="0" fontId="60" fillId="7" borderId="0" xfId="3" applyFont="1" applyFill="1" applyBorder="1" applyAlignment="1">
      <alignment horizontal="center" vertical="center" wrapText="1"/>
    </xf>
    <xf numFmtId="0" fontId="60" fillId="7" borderId="4" xfId="3" applyFont="1" applyFill="1" applyBorder="1" applyAlignment="1">
      <alignment horizontal="center" vertical="center" wrapText="1"/>
    </xf>
    <xf numFmtId="0" fontId="60" fillId="7" borderId="5" xfId="3" applyFont="1" applyFill="1" applyBorder="1" applyAlignment="1">
      <alignment horizontal="center" vertical="center" wrapText="1"/>
    </xf>
    <xf numFmtId="0" fontId="60" fillId="7" borderId="1" xfId="3" applyFont="1" applyFill="1" applyBorder="1" applyAlignment="1">
      <alignment horizontal="center" vertical="center" wrapText="1"/>
    </xf>
    <xf numFmtId="0" fontId="60" fillId="7" borderId="6" xfId="3" applyFont="1" applyFill="1" applyBorder="1" applyAlignment="1">
      <alignment horizontal="center" vertical="center" wrapText="1"/>
    </xf>
    <xf numFmtId="0" fontId="60" fillId="12" borderId="45" xfId="3" applyFont="1" applyFill="1" applyBorder="1" applyAlignment="1">
      <alignment horizontal="center" vertical="center" wrapText="1"/>
    </xf>
    <xf numFmtId="0" fontId="60" fillId="12" borderId="38" xfId="3" applyFont="1" applyFill="1" applyBorder="1" applyAlignment="1">
      <alignment horizontal="center" vertical="center" wrapText="1"/>
    </xf>
    <xf numFmtId="0" fontId="60" fillId="12" borderId="11" xfId="3" applyFont="1" applyFill="1" applyBorder="1" applyAlignment="1">
      <alignment horizontal="center" vertical="center" wrapText="1"/>
    </xf>
    <xf numFmtId="0" fontId="16" fillId="0" borderId="58" xfId="0" applyFont="1" applyBorder="1" applyAlignment="1">
      <alignment horizontal="left" vertical="center"/>
    </xf>
    <xf numFmtId="0" fontId="16" fillId="0" borderId="60" xfId="0" applyFont="1" applyBorder="1" applyAlignment="1">
      <alignment horizontal="left" vertical="center"/>
    </xf>
    <xf numFmtId="0" fontId="36" fillId="0" borderId="59" xfId="0" applyFont="1" applyBorder="1" applyAlignment="1">
      <alignment horizontal="center" vertical="center" wrapText="1"/>
    </xf>
    <xf numFmtId="0" fontId="36" fillId="0" borderId="61" xfId="0" applyFont="1" applyBorder="1" applyAlignment="1">
      <alignment horizontal="center" vertical="center" wrapText="1"/>
    </xf>
    <xf numFmtId="0" fontId="18" fillId="0" borderId="61" xfId="0" applyFont="1" applyBorder="1" applyAlignment="1">
      <alignment horizontal="left" vertical="center" wrapText="1"/>
    </xf>
    <xf numFmtId="0" fontId="16" fillId="0" borderId="80" xfId="0" applyFont="1" applyBorder="1" applyAlignment="1">
      <alignment horizontal="left" vertical="center"/>
    </xf>
    <xf numFmtId="0" fontId="18" fillId="0" borderId="79" xfId="0" applyFont="1" applyBorder="1" applyAlignment="1">
      <alignment horizontal="left" vertical="center" wrapText="1"/>
    </xf>
    <xf numFmtId="0" fontId="41" fillId="0" borderId="0" xfId="0" applyFont="1" applyAlignment="1">
      <alignment horizontal="left" vertical="center" wrapText="1"/>
    </xf>
    <xf numFmtId="0" fontId="18" fillId="0" borderId="61" xfId="0" applyFont="1" applyBorder="1" applyAlignment="1">
      <alignment horizontal="center" vertical="center" wrapText="1"/>
    </xf>
    <xf numFmtId="0" fontId="18" fillId="0" borderId="79" xfId="0" applyFont="1" applyBorder="1" applyAlignment="1">
      <alignment horizontal="center" vertical="center" wrapText="1"/>
    </xf>
    <xf numFmtId="0" fontId="18" fillId="0" borderId="0" xfId="0" applyFont="1" applyAlignment="1">
      <alignment horizontal="left" wrapText="1"/>
    </xf>
    <xf numFmtId="0" fontId="16" fillId="0" borderId="62" xfId="0" applyFont="1" applyBorder="1" applyAlignment="1">
      <alignment horizontal="left" vertical="center"/>
    </xf>
    <xf numFmtId="0" fontId="18" fillId="0" borderId="63" xfId="0" applyFont="1" applyBorder="1" applyAlignment="1">
      <alignment horizontal="center" vertical="center" wrapText="1"/>
    </xf>
    <xf numFmtId="0" fontId="18" fillId="0" borderId="0" xfId="0" applyFont="1" applyAlignment="1">
      <alignment horizontal="left" vertical="center" wrapText="1"/>
    </xf>
  </cellXfs>
  <cellStyles count="5">
    <cellStyle name="Hyperlink" xfId="1" builtinId="8"/>
    <cellStyle name="Normal" xfId="0" builtinId="0"/>
    <cellStyle name="Normal 2" xfId="2" xr:uid="{00000000-0005-0000-0000-000002000000}"/>
    <cellStyle name="Normal 3" xfId="3" xr:uid="{00000000-0005-0000-0000-000003000000}"/>
    <cellStyle name="Normal 4" xfId="4" xr:uid="{FDE5F8EE-3270-4E33-8EA4-7A26FDBB83B5}"/>
  </cellStyles>
  <dxfs count="0"/>
  <tableStyles count="0" defaultTableStyle="TableStyleMedium2" defaultPivotStyle="PivotStyleLight16"/>
  <colors>
    <mruColors>
      <color rgb="FFFF4F4F"/>
      <color rgb="FFFFB7B7"/>
      <color rgb="FFFFAFAF"/>
      <color rgb="FFFF6565"/>
      <color rgb="FFA40000"/>
      <color rgb="FFFF7D7D"/>
      <color rgb="FF9BC2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apif_idSetMachineID"/></Relationships>
</file>

<file path=xl/drawings/_rels/drawing2.xml.rels><?xml version="1.0" encoding="UTF-8" standalone="yes"?>
<Relationships xmlns="http://schemas.openxmlformats.org/package/2006/relationships"><Relationship Id="rId2" Type="http://schemas.openxmlformats.org/officeDocument/2006/relationships/hyperlink" Target="#se_ECT_FAILED"/><Relationship Id="rId1" Type="http://schemas.openxmlformats.org/officeDocument/2006/relationships/hyperlink" Target="#se_ECT_FROM_CM"/></Relationships>
</file>

<file path=xl/drawings/_rels/drawing3.xml.rels><?xml version="1.0" encoding="UTF-8" standalone="yes"?>
<Relationships xmlns="http://schemas.openxmlformats.org/package/2006/relationships"><Relationship Id="rId1" Type="http://schemas.openxmlformats.org/officeDocument/2006/relationships/hyperlink" Target="#sth_ntpSetp"/></Relationships>
</file>

<file path=xl/drawings/_rels/drawing4.xml.rels><?xml version="1.0" encoding="UTF-8" standalone="yes"?>
<Relationships xmlns="http://schemas.openxmlformats.org/package/2006/relationships"><Relationship Id="rId13" Type="http://schemas.openxmlformats.org/officeDocument/2006/relationships/hyperlink" Target="#se_HOPPER_COLLECT_EXIT"/><Relationship Id="rId18" Type="http://schemas.openxmlformats.org/officeDocument/2006/relationships/hyperlink" Target="#se_CANCEL_CREDIT"/><Relationship Id="rId26" Type="http://schemas.openxmlformats.org/officeDocument/2006/relationships/hyperlink" Target="#se_GAMBLE_EXIT"/><Relationship Id="rId39" Type="http://schemas.openxmlformats.org/officeDocument/2006/relationships/hyperlink" Target="#se_RULE_EXIT"/><Relationship Id="rId21" Type="http://schemas.openxmlformats.org/officeDocument/2006/relationships/hyperlink" Target="#se_SYSTEM_LOCKUP_CLEARED"/><Relationship Id="rId34" Type="http://schemas.openxmlformats.org/officeDocument/2006/relationships/hyperlink" Target="#se_SERVICE_MODE_ENTRY"/><Relationship Id="rId42" Type="http://schemas.openxmlformats.org/officeDocument/2006/relationships/hyperlink" Target="#se_PLAYER_INPUT_REQUIRED"/><Relationship Id="rId47" Type="http://schemas.openxmlformats.org/officeDocument/2006/relationships/hyperlink" Target="#se_DOOR_CLOSED"/><Relationship Id="rId50" Type="http://schemas.openxmlformats.org/officeDocument/2006/relationships/hyperlink" Target="#se_PLAY_ENABLED"/><Relationship Id="rId55" Type="http://schemas.openxmlformats.org/officeDocument/2006/relationships/hyperlink" Target="#se_COIN_TOKEN_IN"/><Relationship Id="rId63" Type="http://schemas.openxmlformats.org/officeDocument/2006/relationships/hyperlink" Target="#se_PROGR_CFG"/><Relationship Id="rId68" Type="http://schemas.openxmlformats.org/officeDocument/2006/relationships/hyperlink" Target="#se_USER_STARTUP"/><Relationship Id="rId76" Type="http://schemas.openxmlformats.org/officeDocument/2006/relationships/hyperlink" Target="#se_SHUTDOWN_PENDING"/><Relationship Id="rId84" Type="http://schemas.openxmlformats.org/officeDocument/2006/relationships/hyperlink" Target="#se_TIME_CHANGED"/><Relationship Id="rId89" Type="http://schemas.openxmlformats.org/officeDocument/2006/relationships/hyperlink" Target="#se_SOCKET_FREED"/><Relationship Id="rId7" Type="http://schemas.openxmlformats.org/officeDocument/2006/relationships/hyperlink" Target="#se_COLLECT_WITH_CREDIT"/><Relationship Id="rId71" Type="http://schemas.openxmlformats.org/officeDocument/2006/relationships/hyperlink" Target="#se_MACHINE_READY"/><Relationship Id="rId2" Type="http://schemas.openxmlformats.org/officeDocument/2006/relationships/hyperlink" Target="#se_IDLEMODE_ENTRY"/><Relationship Id="rId16" Type="http://schemas.openxmlformats.org/officeDocument/2006/relationships/hyperlink" Target="#se_SYSTEM_LOCKUP"/><Relationship Id="rId29" Type="http://schemas.openxmlformats.org/officeDocument/2006/relationships/hyperlink" Target="#se_LP_AWARD_LOCKUP_ENTRY"/><Relationship Id="rId11" Type="http://schemas.openxmlformats.org/officeDocument/2006/relationships/hyperlink" Target="#se_PLAY_COMMENCED"/><Relationship Id="rId24" Type="http://schemas.openxmlformats.org/officeDocument/2006/relationships/hyperlink" Target="#se_GAMBLE_ENTRY"/><Relationship Id="rId32" Type="http://schemas.openxmlformats.org/officeDocument/2006/relationships/hyperlink" Target="#apif_slRequest"/><Relationship Id="rId37" Type="http://schemas.openxmlformats.org/officeDocument/2006/relationships/hyperlink" Target="#se_AUDIT_MODE_EXIT"/><Relationship Id="rId40" Type="http://schemas.openxmlformats.org/officeDocument/2006/relationships/hyperlink" Target="#se_PID_ENTRY"/><Relationship Id="rId45" Type="http://schemas.openxmlformats.org/officeDocument/2006/relationships/hyperlink" Target="#se_FAULT_CLEARED"/><Relationship Id="rId53" Type="http://schemas.openxmlformats.org/officeDocument/2006/relationships/hyperlink" Target="#se_BANKNOTE_REJECTED"/><Relationship Id="rId58" Type="http://schemas.openxmlformats.org/officeDocument/2006/relationships/hyperlink" Target="#se_ECT_FAILED"/><Relationship Id="rId66" Type="http://schemas.openxmlformats.org/officeDocument/2006/relationships/hyperlink" Target="#se_CAUDIT_FIN_GAME"/><Relationship Id="rId74" Type="http://schemas.openxmlformats.org/officeDocument/2006/relationships/hyperlink" Target="#se_PERIPHERAL_UPGRADE"/><Relationship Id="rId79" Type="http://schemas.openxmlformats.org/officeDocument/2006/relationships/hyperlink" Target="#se_USER_LOGOFF"/><Relationship Id="rId87" Type="http://schemas.openxmlformats.org/officeDocument/2006/relationships/hyperlink" Target="#se_MACHINE_UPGRADE_DLC"/><Relationship Id="rId5" Type="http://schemas.openxmlformats.org/officeDocument/2006/relationships/hyperlink" Target="#se_POWERSAVE_ENTRY"/><Relationship Id="rId61" Type="http://schemas.openxmlformats.org/officeDocument/2006/relationships/hyperlink" Target="#se_GAME_VAR_CHANGED"/><Relationship Id="rId82" Type="http://schemas.openxmlformats.org/officeDocument/2006/relationships/hyperlink" Target="#se_USER_RESTART"/><Relationship Id="rId19" Type="http://schemas.openxmlformats.org/officeDocument/2006/relationships/hyperlink" Target="#se_TICKET_OUT_PRINT_START"/><Relationship Id="rId4" Type="http://schemas.openxmlformats.org/officeDocument/2006/relationships/hyperlink" Target="#se_RESERVE_EXIT"/><Relationship Id="rId9" Type="http://schemas.openxmlformats.org/officeDocument/2006/relationships/hyperlink" Target="#se_PLAY_FEATURE_COMPLETE"/><Relationship Id="rId14" Type="http://schemas.openxmlformats.org/officeDocument/2006/relationships/hyperlink" Target="#se_HOPPER_OUT"/><Relationship Id="rId22" Type="http://schemas.openxmlformats.org/officeDocument/2006/relationships/hyperlink" Target="#se_SYSTEM_LOCKUP_RESPONSE"/><Relationship Id="rId27" Type="http://schemas.openxmlformats.org/officeDocument/2006/relationships/hyperlink" Target="#se_TAKE_WIN"/><Relationship Id="rId30" Type="http://schemas.openxmlformats.org/officeDocument/2006/relationships/hyperlink" Target="#se_LP_AWARD_LOCKUP_EXIT"/><Relationship Id="rId35" Type="http://schemas.openxmlformats.org/officeDocument/2006/relationships/hyperlink" Target="#se_SERVICE_MODE_EXIT"/><Relationship Id="rId43" Type="http://schemas.openxmlformats.org/officeDocument/2006/relationships/hyperlink" Target="#se_PLAYER_INPUT_RECEIVED"/><Relationship Id="rId48" Type="http://schemas.openxmlformats.org/officeDocument/2006/relationships/hyperlink" Target="#se_CREDIT_INPUT_ENABLED"/><Relationship Id="rId56" Type="http://schemas.openxmlformats.org/officeDocument/2006/relationships/hyperlink" Target="#se_ECT_TO_CM"/><Relationship Id="rId64" Type="http://schemas.openxmlformats.org/officeDocument/2006/relationships/hyperlink" Target="#se_PROGR_LP_UPDATE"/><Relationship Id="rId69" Type="http://schemas.openxmlformats.org/officeDocument/2006/relationships/hyperlink" Target="#se_USER_READY"/><Relationship Id="rId77" Type="http://schemas.openxmlformats.org/officeDocument/2006/relationships/hyperlink" Target="#se_SHUTTING_DOWN"/><Relationship Id="rId8" Type="http://schemas.openxmlformats.org/officeDocument/2006/relationships/hyperlink" Target="#se_PLAY_FEATURE_COMMENCED"/><Relationship Id="rId51" Type="http://schemas.openxmlformats.org/officeDocument/2006/relationships/hyperlink" Target="#se_PLAY_DISABLED"/><Relationship Id="rId72" Type="http://schemas.openxmlformats.org/officeDocument/2006/relationships/hyperlink" Target="#se_MACHINE_RAND"/><Relationship Id="rId80" Type="http://schemas.openxmlformats.org/officeDocument/2006/relationships/hyperlink" Target="#se_USER_LOADSCRIPTS"/><Relationship Id="rId85" Type="http://schemas.openxmlformats.org/officeDocument/2006/relationships/hyperlink" Target="#se_NTP_STATUS"/><Relationship Id="rId3" Type="http://schemas.openxmlformats.org/officeDocument/2006/relationships/hyperlink" Target="#se_RESERVE_ENTRY"/><Relationship Id="rId12" Type="http://schemas.openxmlformats.org/officeDocument/2006/relationships/hyperlink" Target="#se_HOPPER_COLLECT_ENTRY"/><Relationship Id="rId17" Type="http://schemas.openxmlformats.org/officeDocument/2006/relationships/hyperlink" Target="#se_SYSTEM_LOCKUP_EXIT"/><Relationship Id="rId25" Type="http://schemas.openxmlformats.org/officeDocument/2006/relationships/hyperlink" Target="#se_GAMBLE"/><Relationship Id="rId33" Type="http://schemas.openxmlformats.org/officeDocument/2006/relationships/hyperlink" Target="#apif_hopperPayout"/><Relationship Id="rId38" Type="http://schemas.openxmlformats.org/officeDocument/2006/relationships/hyperlink" Target="#se_RULE_ENTRY"/><Relationship Id="rId46" Type="http://schemas.openxmlformats.org/officeDocument/2006/relationships/hyperlink" Target="#se_DOOR_OPENED"/><Relationship Id="rId59" Type="http://schemas.openxmlformats.org/officeDocument/2006/relationships/hyperlink" Target="#se_PLAY_OK_EX"/><Relationship Id="rId67" Type="http://schemas.openxmlformats.org/officeDocument/2006/relationships/hyperlink" Target="#se_RESET_KEY"/><Relationship Id="rId20" Type="http://schemas.openxmlformats.org/officeDocument/2006/relationships/hyperlink" Target="#se_ECT_FROM_CM"/><Relationship Id="rId41" Type="http://schemas.openxmlformats.org/officeDocument/2006/relationships/hyperlink" Target="#se_PID_EXIT"/><Relationship Id="rId54" Type="http://schemas.openxmlformats.org/officeDocument/2006/relationships/hyperlink" Target="#se_TICKET_IN"/><Relationship Id="rId62" Type="http://schemas.openxmlformats.org/officeDocument/2006/relationships/hyperlink" Target="#se_GAME_LOADED"/><Relationship Id="rId70" Type="http://schemas.openxmlformats.org/officeDocument/2006/relationships/hyperlink" Target="#se_QLE_READY"/><Relationship Id="rId75" Type="http://schemas.openxmlformats.org/officeDocument/2006/relationships/hyperlink" Target="#se_PERIPHERAL_STATUS_CHANGED"/><Relationship Id="rId83" Type="http://schemas.openxmlformats.org/officeDocument/2006/relationships/hyperlink" Target="#se_LUA_ERROR"/><Relationship Id="rId88" Type="http://schemas.openxmlformats.org/officeDocument/2006/relationships/hyperlink" Target="#se_GAME_VAR_BETOPT"/><Relationship Id="rId1" Type="http://schemas.openxmlformats.org/officeDocument/2006/relationships/hyperlink" Target="#se_IDLEMODE_EXIT"/><Relationship Id="rId6" Type="http://schemas.openxmlformats.org/officeDocument/2006/relationships/hyperlink" Target="#se_POWERSAVE_EXIT"/><Relationship Id="rId15" Type="http://schemas.openxmlformats.org/officeDocument/2006/relationships/hyperlink" Target="#se_SYSTEM_LOCKUP_ENTRY"/><Relationship Id="rId23" Type="http://schemas.openxmlformats.org/officeDocument/2006/relationships/hyperlink" Target="#se_SYSTEM_LOCKUP_TIMEOUT"/><Relationship Id="rId28" Type="http://schemas.openxmlformats.org/officeDocument/2006/relationships/hyperlink" Target="#se_PLAY_COMPLETE"/><Relationship Id="rId36" Type="http://schemas.openxmlformats.org/officeDocument/2006/relationships/hyperlink" Target="#se_AUDIT_MODE_ENTRY"/><Relationship Id="rId49" Type="http://schemas.openxmlformats.org/officeDocument/2006/relationships/hyperlink" Target="#se_CREDIT_INPUT_DISABLED"/><Relationship Id="rId57" Type="http://schemas.openxmlformats.org/officeDocument/2006/relationships/hyperlink" Target="#se_ECT_AUTHORISED"/><Relationship Id="rId10" Type="http://schemas.openxmlformats.org/officeDocument/2006/relationships/hyperlink" Target="#se_PROGR_AWARD"/><Relationship Id="rId31" Type="http://schemas.openxmlformats.org/officeDocument/2006/relationships/hyperlink" Target="#apif_rcCollectPress"/><Relationship Id="rId44" Type="http://schemas.openxmlformats.org/officeDocument/2006/relationships/hyperlink" Target="#se_FAULT_CONDITION"/><Relationship Id="rId52" Type="http://schemas.openxmlformats.org/officeDocument/2006/relationships/hyperlink" Target="#se_BANKNOTE_ACCEPTED"/><Relationship Id="rId60" Type="http://schemas.openxmlformats.org/officeDocument/2006/relationships/hyperlink" Target="#se_ATTENDANT_REQUIRED"/><Relationship Id="rId65" Type="http://schemas.openxmlformats.org/officeDocument/2006/relationships/hyperlink" Target="#se_CAUDIT_FIN_COMMON"/><Relationship Id="rId73" Type="http://schemas.openxmlformats.org/officeDocument/2006/relationships/hyperlink" Target="#se_MACHINE_UPGRADE_STATUS"/><Relationship Id="rId78" Type="http://schemas.openxmlformats.org/officeDocument/2006/relationships/hyperlink" Target="#se_USER_LOGON"/><Relationship Id="rId81" Type="http://schemas.openxmlformats.org/officeDocument/2006/relationships/hyperlink" Target="#se_USER_SHUTDOWN"/><Relationship Id="rId86" Type="http://schemas.openxmlformats.org/officeDocument/2006/relationships/hyperlink" Target="#se_EVENT"/></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15</xdr:col>
      <xdr:colOff>9525</xdr:colOff>
      <xdr:row>78</xdr:row>
      <xdr:rowOff>171450</xdr:rowOff>
    </xdr:from>
    <xdr:to>
      <xdr:col>16</xdr:col>
      <xdr:colOff>47625</xdr:colOff>
      <xdr:row>78</xdr:row>
      <xdr:rowOff>409575</xdr:rowOff>
    </xdr:to>
    <xdr:sp macro="" textlink="">
      <xdr:nvSpPr>
        <xdr:cNvPr id="3" name="Rectangle 2">
          <a:hlinkClick xmlns:r="http://schemas.openxmlformats.org/officeDocument/2006/relationships" r:id="rId1"/>
          <a:extLst>
            <a:ext uri="{FF2B5EF4-FFF2-40B4-BE49-F238E27FC236}">
              <a16:creationId xmlns:a16="http://schemas.microsoft.com/office/drawing/2014/main" id="{1BCFE534-30A4-4DA8-A59C-29B81D65F268}"/>
            </a:ext>
          </a:extLst>
        </xdr:cNvPr>
        <xdr:cNvSpPr/>
      </xdr:nvSpPr>
      <xdr:spPr>
        <a:xfrm>
          <a:off x="14420850" y="51320700"/>
          <a:ext cx="1104900" cy="238125"/>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000" i="1" u="sng">
              <a:solidFill>
                <a:schemeClr val="accent1">
                  <a:lumMod val="50000"/>
                </a:schemeClr>
              </a:solidFill>
            </a:rPr>
            <a:t>idSetMachineID()</a:t>
          </a:r>
        </a:p>
      </xdr:txBody>
    </xdr:sp>
    <xdr:clientData/>
  </xdr:twoCellAnchor>
</xdr:wsDr>
</file>

<file path=xl/drawings/drawing10.xml><?xml version="1.0" encoding="utf-8"?>
<xdr:wsDr xmlns:xdr="http://schemas.openxmlformats.org/drawingml/2006/spreadsheetDrawing" xmlns:a="http://schemas.openxmlformats.org/drawingml/2006/main">
  <xdr:oneCellAnchor>
    <xdr:from>
      <xdr:col>3</xdr:col>
      <xdr:colOff>514350</xdr:colOff>
      <xdr:row>18</xdr:row>
      <xdr:rowOff>28574</xdr:rowOff>
    </xdr:from>
    <xdr:ext cx="4181475" cy="1990726"/>
    <xdr:sp macro="" textlink="">
      <xdr:nvSpPr>
        <xdr:cNvPr id="2" name="TextBox 1">
          <a:extLst>
            <a:ext uri="{FF2B5EF4-FFF2-40B4-BE49-F238E27FC236}">
              <a16:creationId xmlns:a16="http://schemas.microsoft.com/office/drawing/2014/main" id="{00000000-0008-0000-1700-000002000000}"/>
            </a:ext>
          </a:extLst>
        </xdr:cNvPr>
        <xdr:cNvSpPr txBox="1"/>
      </xdr:nvSpPr>
      <xdr:spPr>
        <a:xfrm>
          <a:off x="4524375" y="2962274"/>
          <a:ext cx="4181475" cy="1990726"/>
        </a:xfrm>
        <a:prstGeom prst="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noAutofit/>
        </a:bodyPr>
        <a:lstStyle/>
        <a:p>
          <a:r>
            <a:rPr lang="en-AU" sz="1100" b="1" u="sng"/>
            <a:t>Ticket out process.</a:t>
          </a:r>
        </a:p>
        <a:p>
          <a:r>
            <a:rPr lang="en-AU" sz="1100" i="1"/>
            <a:t>Pre-conditions: system lockup / ECT is enabled and max ECT is set.</a:t>
          </a:r>
        </a:p>
        <a:p>
          <a:endParaRPr lang="en-AU" sz="1100" i="0"/>
        </a:p>
        <a:p>
          <a:r>
            <a:rPr lang="en-AU" sz="1100" i="0"/>
            <a:t>qcom.ectSubtractCreditAuthorised()</a:t>
          </a:r>
        </a:p>
        <a:p>
          <a:r>
            <a:rPr lang="en-AU" sz="1100"/>
            <a:t>  </a:t>
          </a:r>
          <a:r>
            <a:rPr lang="en-AU" sz="1100" b="1"/>
            <a:t>ECT_AUTHORISED</a:t>
          </a:r>
          <a:r>
            <a:rPr lang="en-AU" sz="1100"/>
            <a:t> state event logged</a:t>
          </a:r>
        </a:p>
        <a:p>
          <a:r>
            <a:rPr lang="en-AU" sz="1100"/>
            <a:t>qcom.ectTicketOutSubtractCredit(authno)</a:t>
          </a:r>
        </a:p>
        <a:p>
          <a:r>
            <a:rPr lang="en-AU" sz="1100"/>
            <a:t>  </a:t>
          </a:r>
          <a:r>
            <a:rPr lang="en-AU" sz="1100" b="1"/>
            <a:t>TICKET_OUT_PRINT_START</a:t>
          </a:r>
          <a:r>
            <a:rPr lang="en-AU" sz="1100"/>
            <a:t> state event logged</a:t>
          </a:r>
        </a:p>
        <a:p>
          <a:r>
            <a:rPr lang="en-AU" sz="1100"/>
            <a:t>  </a:t>
          </a:r>
          <a:r>
            <a:rPr lang="en-AU" sz="1100" b="1"/>
            <a:t>EVENT</a:t>
          </a:r>
          <a:r>
            <a:rPr lang="en-AU" sz="1100"/>
            <a:t> (</a:t>
          </a:r>
          <a:r>
            <a:rPr lang="en-AU" sz="1100" b="1"/>
            <a:t>TICKET_OUT_PRINTING</a:t>
          </a:r>
          <a:r>
            <a:rPr lang="en-AU" sz="1100"/>
            <a:t>)</a:t>
          </a:r>
          <a:r>
            <a:rPr lang="en-AU" sz="1100" baseline="0"/>
            <a:t> </a:t>
          </a:r>
          <a:r>
            <a:rPr lang="en-AU" sz="1100"/>
            <a:t>state</a:t>
          </a:r>
          <a:r>
            <a:rPr lang="en-AU" sz="1100" baseline="0"/>
            <a:t> event (machine event) logged</a:t>
          </a:r>
        </a:p>
        <a:p>
          <a:endParaRPr lang="en-AU" sz="1100"/>
        </a:p>
        <a:p>
          <a:r>
            <a:rPr lang="en-AU" sz="1100" i="1"/>
            <a:t>Done...exit SL</a:t>
          </a:r>
        </a:p>
        <a:p>
          <a:endParaRPr lang="en-AU" sz="1100"/>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3</xdr:col>
      <xdr:colOff>133349</xdr:colOff>
      <xdr:row>3</xdr:row>
      <xdr:rowOff>133349</xdr:rowOff>
    </xdr:from>
    <xdr:ext cx="4105275" cy="2331279"/>
    <xdr:sp macro="" textlink="">
      <xdr:nvSpPr>
        <xdr:cNvPr id="2" name="TextBox 1">
          <a:extLst>
            <a:ext uri="{FF2B5EF4-FFF2-40B4-BE49-F238E27FC236}">
              <a16:creationId xmlns:a16="http://schemas.microsoft.com/office/drawing/2014/main" id="{4CEEDC99-851C-44F9-8C11-1B270A6AF23A}"/>
            </a:ext>
          </a:extLst>
        </xdr:cNvPr>
        <xdr:cNvSpPr txBox="1"/>
      </xdr:nvSpPr>
      <xdr:spPr>
        <a:xfrm>
          <a:off x="7867649" y="1162049"/>
          <a:ext cx="4105275" cy="2331279"/>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AU" sz="1100"/>
            <a:t>Howto</a:t>
          </a:r>
        </a:p>
        <a:p>
          <a:endParaRPr lang="en-AU" sz="1100"/>
        </a:p>
        <a:p>
          <a:r>
            <a:rPr lang="en-AU" sz="1100"/>
            <a:t>Each hyperlink at left will take you to individual</a:t>
          </a:r>
          <a:r>
            <a:rPr lang="en-AU" sz="1100" baseline="0"/>
            <a:t> QCOM worksheet. Fill in the column labelled 'Machine test OK' or 'pass' as a applicable. </a:t>
          </a:r>
          <a:r>
            <a:rPr lang="en-AU" sz="1100"/>
            <a:t>When a test is ok; enter 'y' or your initials in the worksheet</a:t>
          </a:r>
        </a:p>
        <a:p>
          <a:r>
            <a:rPr lang="en-AU" sz="1100"/>
            <a:t>Don’t enter 'No' or similar if a test fails as this will be counted as completed</a:t>
          </a:r>
        </a:p>
        <a:p>
          <a:r>
            <a:rPr lang="en-AU" sz="1100"/>
            <a:t>However, you can set the cell colour to red to indicate a fail</a:t>
          </a:r>
        </a:p>
        <a:p>
          <a:r>
            <a:rPr lang="en-AU" sz="1100"/>
            <a:t>If a test fails, update the issues spreadsheet (separate worksheet: refer TP33 in edocs TU</a:t>
          </a:r>
          <a:r>
            <a:rPr lang="en-AU" sz="1100" baseline="0"/>
            <a:t> QMS</a:t>
          </a:r>
          <a:r>
            <a:rPr lang="en-AU" sz="1100"/>
            <a:t>)</a:t>
          </a:r>
        </a:p>
        <a:p>
          <a:r>
            <a:rPr lang="en-AU" sz="1100"/>
            <a:t>Feel free to make comments about tests below for improvements</a:t>
          </a:r>
        </a:p>
        <a:p>
          <a:r>
            <a:rPr lang="en-AU" sz="1100"/>
            <a:t>Also record any extra tests performed below</a:t>
          </a:r>
        </a:p>
        <a:p>
          <a:endParaRPr lang="en-AU" sz="1100"/>
        </a:p>
      </xdr:txBody>
    </xdr:sp>
    <xdr:clientData/>
  </xdr:oneCellAnchor>
</xdr:wsDr>
</file>

<file path=xl/drawings/drawing12.xml><?xml version="1.0" encoding="utf-8"?>
<xdr:wsDr xmlns:xdr="http://schemas.openxmlformats.org/drawingml/2006/spreadsheetDrawing" xmlns:a="http://schemas.openxmlformats.org/drawingml/2006/main">
  <xdr:twoCellAnchor>
    <xdr:from>
      <xdr:col>5</xdr:col>
      <xdr:colOff>57150</xdr:colOff>
      <xdr:row>4</xdr:row>
      <xdr:rowOff>38100</xdr:rowOff>
    </xdr:from>
    <xdr:to>
      <xdr:col>14</xdr:col>
      <xdr:colOff>466725</xdr:colOff>
      <xdr:row>37</xdr:row>
      <xdr:rowOff>133350</xdr:rowOff>
    </xdr:to>
    <xdr:sp macro="" textlink="">
      <xdr:nvSpPr>
        <xdr:cNvPr id="2" name="TextBox 1">
          <a:extLst>
            <a:ext uri="{FF2B5EF4-FFF2-40B4-BE49-F238E27FC236}">
              <a16:creationId xmlns:a16="http://schemas.microsoft.com/office/drawing/2014/main" id="{9632F94B-D764-4ECF-B408-706512C593E3}"/>
            </a:ext>
          </a:extLst>
        </xdr:cNvPr>
        <xdr:cNvSpPr txBox="1"/>
      </xdr:nvSpPr>
      <xdr:spPr>
        <a:xfrm>
          <a:off x="4933950" y="1047750"/>
          <a:ext cx="5895975" cy="54387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a:t>Notes: this</a:t>
          </a:r>
          <a:r>
            <a:rPr lang="en-AU" sz="1100" baseline="0"/>
            <a:t> worksheet is a work-in-progress</a:t>
          </a:r>
          <a:endParaRPr lang="en-AU" sz="1100"/>
        </a:p>
        <a:p>
          <a:endParaRPr lang="en-AU" sz="1100"/>
        </a:p>
        <a:p>
          <a:r>
            <a:rPr lang="en-AU" sz="1100"/>
            <a:t>s9</a:t>
          </a:r>
        </a:p>
        <a:p>
          <a:r>
            <a:rPr lang="en-AU" sz="1100"/>
            <a:t>max games 16 en (255 ext)</a:t>
          </a:r>
        </a:p>
        <a:p>
          <a:r>
            <a:rPr lang="en-AU" sz="1100"/>
            <a:t>max variations 16 (88 ext)</a:t>
          </a:r>
        </a:p>
        <a:p>
          <a:r>
            <a:rPr lang="en-AU" sz="1100"/>
            <a:t>s10.2 max progr levels per game = 8</a:t>
          </a:r>
        </a:p>
        <a:p>
          <a:r>
            <a:rPr lang="en-AU" sz="1100"/>
            <a:t>cp399 = progr win log of 5</a:t>
          </a:r>
        </a:p>
        <a:p>
          <a:r>
            <a:rPr lang="en-AU" sz="1100"/>
            <a:t>cp 402 - 403: sap reconciliation wrt customSAP</a:t>
          </a:r>
        </a:p>
        <a:p>
          <a:endParaRPr lang="en-AU" sz="1100"/>
        </a:p>
        <a:p>
          <a:r>
            <a:rPr lang="en-AU" sz="1100"/>
            <a:t>10.6.1 LP lockups</a:t>
          </a:r>
        </a:p>
        <a:p>
          <a:r>
            <a:rPr lang="en-AU" sz="1100"/>
            <a:t>	"verifying pls wait"</a:t>
          </a:r>
        </a:p>
        <a:p>
          <a:r>
            <a:rPr lang="en-AU" sz="1100"/>
            <a:t>	dont confirm win until after LP ack</a:t>
          </a:r>
        </a:p>
        <a:p>
          <a:r>
            <a:rPr lang="en-AU" sz="1100"/>
            <a:t>	all all things about how to reset</a:t>
          </a:r>
        </a:p>
        <a:p>
          <a:endParaRPr lang="en-AU" sz="1100"/>
        </a:p>
        <a:p>
          <a:r>
            <a:rPr lang="en-AU" sz="1100"/>
            <a:t>10.8 multiple lp win handing</a:t>
          </a:r>
        </a:p>
        <a:p>
          <a:endParaRPr lang="en-AU" sz="1100"/>
        </a:p>
        <a:p>
          <a:r>
            <a:rPr lang="en-AU" sz="1100"/>
            <a:t>cp495...508 when meters must be updated</a:t>
          </a:r>
        </a:p>
        <a:p>
          <a:r>
            <a:rPr lang="en-AU" sz="1100"/>
            <a:t>cp 512: meter rollover in qcom v1</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1847850</xdr:colOff>
      <xdr:row>116</xdr:row>
      <xdr:rowOff>57151</xdr:rowOff>
    </xdr:from>
    <xdr:to>
      <xdr:col>3</xdr:col>
      <xdr:colOff>2314575</xdr:colOff>
      <xdr:row>122</xdr:row>
      <xdr:rowOff>495301</xdr:rowOff>
    </xdr:to>
    <xdr:sp macro="" textlink="">
      <xdr:nvSpPr>
        <xdr:cNvPr id="6" name="Down Arrow 5">
          <a:extLst>
            <a:ext uri="{FF2B5EF4-FFF2-40B4-BE49-F238E27FC236}">
              <a16:creationId xmlns:a16="http://schemas.microsoft.com/office/drawing/2014/main" id="{00000000-0008-0000-0700-000006000000}"/>
            </a:ext>
          </a:extLst>
        </xdr:cNvPr>
        <xdr:cNvSpPr/>
      </xdr:nvSpPr>
      <xdr:spPr>
        <a:xfrm>
          <a:off x="8010525" y="32813626"/>
          <a:ext cx="466725" cy="2876550"/>
        </a:xfrm>
        <a:prstGeom prst="downArrow">
          <a:avLst/>
        </a:prstGeom>
        <a:solidFill>
          <a:schemeClr val="accent1">
            <a:alpha val="19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oneCellAnchor>
    <xdr:from>
      <xdr:col>0</xdr:col>
      <xdr:colOff>66675</xdr:colOff>
      <xdr:row>132</xdr:row>
      <xdr:rowOff>76198</xdr:rowOff>
    </xdr:from>
    <xdr:ext cx="10229850" cy="6210302"/>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66675" y="95469073"/>
          <a:ext cx="10229850" cy="621030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buFont typeface="Arial" panose="020B0604020202020204" pitchFamily="34" charset="0"/>
            <a:buChar char="•"/>
          </a:pPr>
          <a:r>
            <a:rPr lang="en-AU" sz="1200"/>
            <a:t>The QLE Lua software driver sends out messages (via an internal function called </a:t>
          </a:r>
          <a:r>
            <a:rPr lang="en-AU" sz="1200" b="1"/>
            <a:t>qapi_sendToHost() </a:t>
          </a:r>
          <a:r>
            <a:rPr lang="en-AU" sz="1200"/>
            <a:t>) when it wants either the QLE thread or other thread / process in the machine to perform a specific action. The STH message recipient</a:t>
          </a:r>
          <a:r>
            <a:rPr lang="en-AU" sz="1200" baseline="0"/>
            <a:t> is the host machine, i.e. the machine hosting the QLE LSD, aka the machine itself. In other words, </a:t>
          </a:r>
          <a:r>
            <a:rPr lang="en-AU" sz="1200" u="sng" baseline="0"/>
            <a:t>STH messages are intenal to the QCOM 3 machine</a:t>
          </a:r>
          <a:r>
            <a:rPr lang="en-AU" sz="1200" baseline="0"/>
            <a:t>.</a:t>
          </a:r>
          <a:endParaRPr lang="en-AU" sz="1200"/>
        </a:p>
        <a:p>
          <a:pPr marL="171450" indent="-171450">
            <a:buFont typeface="Arial" panose="020B0604020202020204" pitchFamily="34" charset="0"/>
            <a:buChar char="•"/>
          </a:pPr>
          <a:r>
            <a:rPr lang="en-AU" sz="1200"/>
            <a:t>This worksheet is a summary table of those messages and their data, trigger and </a:t>
          </a:r>
          <a:r>
            <a:rPr lang="en-AU" sz="1200" b="1">
              <a:solidFill>
                <a:srgbClr val="FF0000"/>
              </a:solidFill>
            </a:rPr>
            <a:t>most</a:t>
          </a:r>
          <a:r>
            <a:rPr lang="en-AU" sz="1200" b="1" baseline="0">
              <a:solidFill>
                <a:srgbClr val="FF0000"/>
              </a:solidFill>
            </a:rPr>
            <a:t> importantly </a:t>
          </a:r>
          <a:r>
            <a:rPr lang="en-AU" sz="1200" b="1">
              <a:solidFill>
                <a:srgbClr val="FF0000"/>
              </a:solidFill>
            </a:rPr>
            <a:t>the required actions the machine must take</a:t>
          </a:r>
          <a:r>
            <a:rPr lang="en-AU" sz="1200"/>
            <a:t>.</a:t>
          </a:r>
        </a:p>
        <a:p>
          <a:pPr marL="171450" indent="-171450">
            <a:buFont typeface="Arial" panose="020B0604020202020204" pitchFamily="34" charset="0"/>
            <a:buChar char="•"/>
          </a:pPr>
          <a:r>
            <a:rPr lang="en-AU" sz="1200"/>
            <a:t>Most messages</a:t>
          </a:r>
          <a:r>
            <a:rPr lang="en-AU" sz="1200" baseline="0"/>
            <a:t> have the same name as the QCOM API function that triggers it. This is by design.</a:t>
          </a:r>
          <a:endParaRPr lang="en-AU" sz="1200"/>
        </a:p>
        <a:p>
          <a:pPr marL="171450" indent="-171450">
            <a:buFont typeface="Arial" panose="020B0604020202020204" pitchFamily="34" charset="0"/>
            <a:buChar char="•"/>
          </a:pPr>
          <a:r>
            <a:rPr lang="en-AU" sz="1200"/>
            <a:t>Often the QLE thread can perform the action, but sometimes only the machine's primary application can perform the action, typically</a:t>
          </a:r>
          <a:r>
            <a:rPr lang="en-AU" sz="1200" baseline="0"/>
            <a:t> located </a:t>
          </a:r>
          <a:r>
            <a:rPr lang="en-AU" sz="1200"/>
            <a:t>in another thread / process.</a:t>
          </a:r>
        </a:p>
        <a:p>
          <a:pPr marL="628650" lvl="1" indent="-171450">
            <a:buFont typeface="Arial" panose="020B0604020202020204" pitchFamily="34" charset="0"/>
            <a:buChar char="•"/>
          </a:pPr>
          <a:r>
            <a:rPr lang="en-AU" sz="1200"/>
            <a:t>For example:</a:t>
          </a:r>
        </a:p>
        <a:p>
          <a:pPr marL="1085850" lvl="2" indent="-171450">
            <a:buFont typeface="Arial" panose="020B0604020202020204" pitchFamily="34" charset="0"/>
            <a:buChar char="•"/>
          </a:pPr>
          <a:r>
            <a:rPr lang="en-AU" sz="1200"/>
            <a:t>in an EGM, the message slRequest can only be performed by the EGM's primary application.</a:t>
          </a:r>
        </a:p>
        <a:p>
          <a:pPr marL="1085850" lvl="2" indent="-171450">
            <a:buFont typeface="Arial" panose="020B0604020202020204" pitchFamily="34" charset="0"/>
            <a:buChar char="•"/>
          </a:pPr>
          <a:r>
            <a:rPr lang="en-AU" sz="1200"/>
            <a:t>the</a:t>
          </a:r>
          <a:r>
            <a:rPr lang="en-AU" sz="1200" baseline="0"/>
            <a:t> common action C1_NV can best be performed from within the QLE thread provided the thread has write access to NV memory.</a:t>
          </a:r>
        </a:p>
        <a:p>
          <a:pPr marL="171450" lvl="0" indent="-171450">
            <a:buFont typeface="Arial" panose="020B0604020202020204" pitchFamily="34" charset="0"/>
            <a:buChar char="•"/>
          </a:pPr>
          <a:r>
            <a:rPr lang="en-AU" sz="1100" b="0">
              <a:solidFill>
                <a:schemeClr val="tx1"/>
              </a:solidFill>
              <a:effectLst/>
              <a:latin typeface="+mn-lt"/>
              <a:ea typeface="+mn-ea"/>
              <a:cs typeface="+mn-cs"/>
            </a:rPr>
            <a:t>Because of the above, the </a:t>
          </a:r>
          <a:r>
            <a:rPr lang="en-AU" sz="1100" b="1">
              <a:solidFill>
                <a:schemeClr val="tx1"/>
              </a:solidFill>
              <a:effectLst/>
              <a:latin typeface="+mn-lt"/>
              <a:ea typeface="+mn-ea"/>
              <a:cs typeface="+mn-cs"/>
            </a:rPr>
            <a:t>qapi_sendToHost() </a:t>
          </a:r>
          <a:r>
            <a:rPr lang="en-AU" sz="1100" b="0">
              <a:solidFill>
                <a:schemeClr val="tx1"/>
              </a:solidFill>
              <a:effectLst/>
              <a:latin typeface="+mn-lt"/>
              <a:ea typeface="+mn-ea"/>
              <a:cs typeface="+mn-cs"/>
            </a:rPr>
            <a:t>function provides the machine</a:t>
          </a:r>
          <a:r>
            <a:rPr lang="en-AU" sz="1100" b="0" baseline="0">
              <a:solidFill>
                <a:schemeClr val="tx1"/>
              </a:solidFill>
              <a:effectLst/>
              <a:latin typeface="+mn-lt"/>
              <a:ea typeface="+mn-ea"/>
              <a:cs typeface="+mn-cs"/>
            </a:rPr>
            <a:t> developer with </a:t>
          </a:r>
          <a:r>
            <a:rPr lang="en-AU" sz="1100" b="1" baseline="0">
              <a:solidFill>
                <a:schemeClr val="tx1"/>
              </a:solidFill>
              <a:effectLst/>
              <a:latin typeface="+mn-lt"/>
              <a:ea typeface="+mn-ea"/>
              <a:cs typeface="+mn-cs"/>
            </a:rPr>
            <a:t>multiple</a:t>
          </a:r>
          <a:r>
            <a:rPr lang="en-AU" sz="1100" b="0" baseline="0">
              <a:solidFill>
                <a:schemeClr val="tx1"/>
              </a:solidFill>
              <a:effectLst/>
              <a:latin typeface="+mn-lt"/>
              <a:ea typeface="+mn-ea"/>
              <a:cs typeface="+mn-cs"/>
            </a:rPr>
            <a:t> </a:t>
          </a:r>
          <a:r>
            <a:rPr lang="en-AU" sz="1100" b="1" baseline="0">
              <a:solidFill>
                <a:schemeClr val="tx1"/>
              </a:solidFill>
              <a:effectLst/>
              <a:latin typeface="+mn-lt"/>
              <a:ea typeface="+mn-ea"/>
              <a:cs typeface="+mn-cs"/>
            </a:rPr>
            <a:t>methods</a:t>
          </a:r>
          <a:r>
            <a:rPr lang="en-AU" sz="1100" b="0" baseline="0">
              <a:solidFill>
                <a:schemeClr val="tx1"/>
              </a:solidFill>
              <a:effectLst/>
              <a:latin typeface="+mn-lt"/>
              <a:ea typeface="+mn-ea"/>
              <a:cs typeface="+mn-cs"/>
            </a:rPr>
            <a:t> w.r.t how handles the messages:</a:t>
          </a:r>
        </a:p>
        <a:p>
          <a:pPr marL="457200" lvl="1" indent="0">
            <a:buFont typeface="Arial" panose="020B0604020202020204" pitchFamily="34" charset="0"/>
            <a:buNone/>
          </a:pPr>
          <a:r>
            <a:rPr lang="en-AU" sz="1200" b="0" baseline="0">
              <a:solidFill>
                <a:schemeClr val="tx1"/>
              </a:solidFill>
              <a:effectLst/>
              <a:latin typeface="+mn-lt"/>
              <a:ea typeface="+mn-ea"/>
              <a:cs typeface="+mn-cs"/>
            </a:rPr>
            <a:t>1. by registering a handler function in the global hqcom function library; or</a:t>
          </a:r>
        </a:p>
        <a:p>
          <a:pPr marL="457200" lvl="1" indent="0">
            <a:buFont typeface="Arial" panose="020B0604020202020204" pitchFamily="34" charset="0"/>
            <a:buNone/>
          </a:pPr>
          <a:r>
            <a:rPr lang="en-AU" sz="1200" b="0" baseline="0">
              <a:solidFill>
                <a:schemeClr val="tx1"/>
              </a:solidFill>
              <a:effectLst/>
              <a:latin typeface="+mn-lt"/>
              <a:ea typeface="+mn-ea"/>
              <a:cs typeface="+mn-cs"/>
            </a:rPr>
            <a:t>2. via a </a:t>
          </a:r>
          <a:r>
            <a:rPr lang="en-AU" sz="1100">
              <a:solidFill>
                <a:schemeClr val="tx1"/>
              </a:solidFill>
              <a:effectLst/>
              <a:latin typeface="+mn-lt"/>
              <a:ea typeface="+mn-ea"/>
              <a:cs typeface="+mn-cs"/>
            </a:rPr>
            <a:t>message handler within the required generic </a:t>
          </a:r>
          <a:r>
            <a:rPr lang="en-AU" sz="1100" b="1">
              <a:solidFill>
                <a:schemeClr val="tx1"/>
              </a:solidFill>
              <a:effectLst/>
              <a:latin typeface="+mn-lt"/>
              <a:ea typeface="+mn-ea"/>
              <a:cs typeface="+mn-cs"/>
            </a:rPr>
            <a:t>hqcom.sendToHost() </a:t>
          </a:r>
          <a:r>
            <a:rPr lang="en-AU" sz="1100">
              <a:solidFill>
                <a:schemeClr val="tx1"/>
              </a:solidFill>
              <a:effectLst/>
              <a:latin typeface="+mn-lt"/>
              <a:ea typeface="+mn-ea"/>
              <a:cs typeface="+mn-cs"/>
            </a:rPr>
            <a:t>function which has the option to </a:t>
          </a:r>
          <a:r>
            <a:rPr lang="en-AU" sz="1100" baseline="0">
              <a:solidFill>
                <a:schemeClr val="tx1"/>
              </a:solidFill>
              <a:effectLst/>
              <a:latin typeface="+mn-lt"/>
              <a:ea typeface="+mn-ea"/>
              <a:cs typeface="+mn-cs"/>
            </a:rPr>
            <a:t>push the message into a thread safe FIFO shared with another thread / process for servicing there</a:t>
          </a:r>
          <a:r>
            <a:rPr lang="en-AU" sz="1100">
              <a:solidFill>
                <a:schemeClr val="tx1"/>
              </a:solidFill>
              <a:effectLst/>
              <a:latin typeface="+mn-lt"/>
              <a:ea typeface="+mn-ea"/>
              <a:cs typeface="+mn-cs"/>
            </a:rPr>
            <a:t>.</a:t>
          </a:r>
        </a:p>
        <a:p>
          <a:pPr marL="457200" lvl="1" indent="0">
            <a:buFont typeface="Arial" panose="020B0604020202020204" pitchFamily="34" charset="0"/>
            <a:buNone/>
          </a:pPr>
          <a:endParaRPr lang="en-AU" sz="1100">
            <a:solidFill>
              <a:schemeClr val="tx1"/>
            </a:solidFill>
            <a:effectLst/>
            <a:latin typeface="+mn-lt"/>
            <a:ea typeface="+mn-ea"/>
            <a:cs typeface="+mn-cs"/>
          </a:endParaRPr>
        </a:p>
        <a:p>
          <a:pPr marL="457200" lvl="1" indent="0">
            <a:buFont typeface="Arial" panose="020B0604020202020204" pitchFamily="34" charset="0"/>
            <a:buNone/>
          </a:pPr>
          <a:r>
            <a:rPr lang="en-AU" sz="1100" b="0" baseline="0">
              <a:solidFill>
                <a:schemeClr val="tx1"/>
              </a:solidFill>
              <a:effectLst/>
              <a:latin typeface="+mn-lt"/>
              <a:ea typeface="+mn-ea"/>
              <a:cs typeface="+mn-cs"/>
            </a:rPr>
            <a:t>Option 1 above is best for messages that can be fully actioned from within the QLE thread. It's efficient.</a:t>
          </a:r>
        </a:p>
        <a:p>
          <a:pPr marL="457200" lvl="1" indent="0">
            <a:buFont typeface="Arial" panose="020B0604020202020204" pitchFamily="34" charset="0"/>
            <a:buNone/>
          </a:pPr>
          <a:r>
            <a:rPr lang="en-AU" sz="1100" b="0" baseline="0">
              <a:solidFill>
                <a:schemeClr val="tx1"/>
              </a:solidFill>
              <a:effectLst/>
              <a:latin typeface="+mn-lt"/>
              <a:ea typeface="+mn-ea"/>
              <a:cs typeface="+mn-cs"/>
            </a:rPr>
            <a:t>Option 2 above is best suited for when the message needs to be serviced by another thread / process in the machine. As mentioned, t</a:t>
          </a:r>
          <a:r>
            <a:rPr lang="en-AU" sz="1100">
              <a:solidFill>
                <a:schemeClr val="tx1"/>
              </a:solidFill>
              <a:effectLst/>
              <a:latin typeface="+mn-lt"/>
              <a:ea typeface="+mn-ea"/>
              <a:cs typeface="+mn-cs"/>
            </a:rPr>
            <a:t>hese messages can be buffered in a thread safe FIFO shared with another thread / process, so</a:t>
          </a:r>
          <a:r>
            <a:rPr lang="en-AU" sz="1100" baseline="0">
              <a:solidFill>
                <a:schemeClr val="tx1"/>
              </a:solidFill>
              <a:effectLst/>
              <a:latin typeface="+mn-lt"/>
              <a:ea typeface="+mn-ea"/>
              <a:cs typeface="+mn-cs"/>
            </a:rPr>
            <a:t> that </a:t>
          </a:r>
          <a:r>
            <a:rPr lang="en-AU" sz="1100">
              <a:solidFill>
                <a:schemeClr val="tx1"/>
              </a:solidFill>
              <a:effectLst/>
              <a:latin typeface="+mn-lt"/>
              <a:ea typeface="+mn-ea"/>
              <a:cs typeface="+mn-cs"/>
            </a:rPr>
            <a:t>the other process can action</a:t>
          </a:r>
          <a:r>
            <a:rPr lang="en-AU" sz="1100" baseline="0">
              <a:solidFill>
                <a:schemeClr val="tx1"/>
              </a:solidFill>
              <a:effectLst/>
              <a:latin typeface="+mn-lt"/>
              <a:ea typeface="+mn-ea"/>
              <a:cs typeface="+mn-cs"/>
            </a:rPr>
            <a:t> them </a:t>
          </a:r>
          <a:r>
            <a:rPr lang="en-AU" sz="1100">
              <a:solidFill>
                <a:schemeClr val="tx1"/>
              </a:solidFill>
              <a:effectLst/>
              <a:latin typeface="+mn-lt"/>
              <a:ea typeface="+mn-ea"/>
              <a:cs typeface="+mn-cs"/>
            </a:rPr>
            <a:t>when it gets a chance in its own time. This causes minimal impact to other threads</a:t>
          </a:r>
          <a:r>
            <a:rPr lang="en-AU" sz="1100" baseline="0">
              <a:solidFill>
                <a:schemeClr val="tx1"/>
              </a:solidFill>
              <a:effectLst/>
              <a:latin typeface="+mn-lt"/>
              <a:ea typeface="+mn-ea"/>
              <a:cs typeface="+mn-cs"/>
            </a:rPr>
            <a:t> / </a:t>
          </a:r>
          <a:r>
            <a:rPr lang="en-AU" sz="1100">
              <a:solidFill>
                <a:schemeClr val="tx1"/>
              </a:solidFill>
              <a:effectLst/>
              <a:latin typeface="+mn-lt"/>
              <a:ea typeface="+mn-ea"/>
              <a:cs typeface="+mn-cs"/>
            </a:rPr>
            <a:t>process in the machine.</a:t>
          </a:r>
        </a:p>
        <a:p>
          <a:pPr marL="171450" lvl="0" indent="-171450">
            <a:buFont typeface="Arial" panose="020B0604020202020204" pitchFamily="34" charset="0"/>
            <a:buChar char="•"/>
          </a:pPr>
          <a:r>
            <a:rPr lang="en-AU" sz="1100">
              <a:solidFill>
                <a:schemeClr val="tx1"/>
              </a:solidFill>
              <a:effectLst/>
              <a:latin typeface="+mn-lt"/>
              <a:ea typeface="+mn-ea"/>
              <a:cs typeface="+mn-cs"/>
            </a:rPr>
            <a:t>Currently within the QLE Lua software driver, even if there is a hqcom message handler function defined, the QLE software driver will still always push a message via the generic hqcom.sendToHost function. Unless filtered, this causes a messages to be queued for which other processes in the machine may have no interest in. It has been implemented this way in the event that that maybe another process might want to know about a message as FYI. This will eventually change this for efficiency reasons so that if there is a hqcom function handler then the QLE software driver won’t bother calling hqcom.sendToHost as well; the</a:t>
          </a:r>
          <a:r>
            <a:rPr lang="en-AU" sz="1100" baseline="0">
              <a:solidFill>
                <a:schemeClr val="tx1"/>
              </a:solidFill>
              <a:effectLst/>
              <a:latin typeface="+mn-lt"/>
              <a:ea typeface="+mn-ea"/>
              <a:cs typeface="+mn-cs"/>
            </a:rPr>
            <a:t> hqcom handler function always has the option of pushing the message on and it avoids the need for any filter</a:t>
          </a:r>
          <a:r>
            <a:rPr lang="en-AU" sz="1100">
              <a:solidFill>
                <a:schemeClr val="tx1"/>
              </a:solidFill>
              <a:effectLst/>
              <a:latin typeface="+mn-lt"/>
              <a:ea typeface="+mn-ea"/>
              <a:cs typeface="+mn-cs"/>
            </a:rPr>
            <a:t>.</a:t>
          </a:r>
        </a:p>
        <a:p>
          <a:pPr marL="171450" lvl="0" indent="-171450">
            <a:buFont typeface="Arial" panose="020B0604020202020204" pitchFamily="34" charset="0"/>
            <a:buChar char="•"/>
          </a:pPr>
          <a:endParaRPr lang="en-AU" sz="1200" b="0" baseline="0">
            <a:solidFill>
              <a:schemeClr val="tx1"/>
            </a:solidFill>
            <a:effectLst/>
            <a:latin typeface="+mn-lt"/>
            <a:ea typeface="+mn-ea"/>
            <a:cs typeface="+mn-cs"/>
          </a:endParaRPr>
        </a:p>
        <a:p>
          <a:r>
            <a:rPr lang="en-AU" sz="1100">
              <a:solidFill>
                <a:srgbClr val="FF0000"/>
              </a:solidFill>
              <a:effectLst/>
              <a:latin typeface="+mn-lt"/>
              <a:ea typeface="+mn-ea"/>
              <a:cs typeface="+mn-cs"/>
            </a:rPr>
            <a:t>Machine’s processing of STH messages: </a:t>
          </a:r>
        </a:p>
        <a:p>
          <a:r>
            <a:rPr lang="en-AU" sz="1100">
              <a:solidFill>
                <a:srgbClr val="FF0000"/>
              </a:solidFill>
              <a:effectLst/>
              <a:latin typeface="+mn-lt"/>
              <a:ea typeface="+mn-ea"/>
              <a:cs typeface="+mn-cs"/>
            </a:rPr>
            <a:t> </a:t>
          </a:r>
        </a:p>
        <a:p>
          <a:r>
            <a:rPr lang="en-AU" sz="1100">
              <a:solidFill>
                <a:srgbClr val="FF0000"/>
              </a:solidFill>
              <a:effectLst/>
              <a:latin typeface="+mn-lt"/>
              <a:ea typeface="+mn-ea"/>
              <a:cs typeface="+mn-cs"/>
            </a:rPr>
            <a:t>The machine must not panic if: </a:t>
          </a:r>
        </a:p>
        <a:p>
          <a:pPr marL="171450" lvl="0" indent="-171450">
            <a:buFont typeface="Arial" panose="020B0604020202020204" pitchFamily="34" charset="0"/>
            <a:buChar char="•"/>
          </a:pPr>
          <a:r>
            <a:rPr lang="en-AU" sz="1100">
              <a:solidFill>
                <a:srgbClr val="FF0000"/>
              </a:solidFill>
              <a:effectLst/>
              <a:latin typeface="+mn-lt"/>
              <a:ea typeface="+mn-ea"/>
              <a:cs typeface="+mn-cs"/>
            </a:rPr>
            <a:t>the message descriptor is unknown; just ignore the</a:t>
          </a:r>
          <a:r>
            <a:rPr lang="en-AU" sz="1100" baseline="0">
              <a:solidFill>
                <a:srgbClr val="FF0000"/>
              </a:solidFill>
              <a:effectLst/>
              <a:latin typeface="+mn-lt"/>
              <a:ea typeface="+mn-ea"/>
              <a:cs typeface="+mn-cs"/>
            </a:rPr>
            <a:t> message</a:t>
          </a:r>
          <a:r>
            <a:rPr lang="en-AU" sz="1100">
              <a:solidFill>
                <a:srgbClr val="FF0000"/>
              </a:solidFill>
              <a:effectLst/>
              <a:latin typeface="+mn-lt"/>
              <a:ea typeface="+mn-ea"/>
              <a:cs typeface="+mn-cs"/>
            </a:rPr>
            <a:t> </a:t>
          </a:r>
        </a:p>
        <a:p>
          <a:pPr marL="171450" lvl="0" indent="-171450">
            <a:buFont typeface="Arial" panose="020B0604020202020204" pitchFamily="34" charset="0"/>
            <a:buChar char="•"/>
          </a:pPr>
          <a:r>
            <a:rPr lang="en-AU" sz="1100">
              <a:solidFill>
                <a:srgbClr val="FF0000"/>
              </a:solidFill>
              <a:effectLst/>
              <a:latin typeface="+mn-lt"/>
              <a:ea typeface="+mn-ea"/>
              <a:cs typeface="+mn-cs"/>
            </a:rPr>
            <a:t>extra unknown message data must be ignored</a:t>
          </a:r>
        </a:p>
        <a:p>
          <a:r>
            <a:rPr lang="en-AU" sz="1100">
              <a:solidFill>
                <a:srgbClr val="FF0000"/>
              </a:solidFill>
              <a:effectLst/>
              <a:latin typeface="+mn-lt"/>
              <a:ea typeface="+mn-ea"/>
              <a:cs typeface="+mn-cs"/>
            </a:rPr>
            <a:t> </a:t>
          </a:r>
        </a:p>
        <a:p>
          <a:r>
            <a:rPr lang="en-AU" sz="1100">
              <a:solidFill>
                <a:srgbClr val="FF0000"/>
              </a:solidFill>
              <a:effectLst/>
              <a:latin typeface="+mn-lt"/>
              <a:ea typeface="+mn-ea"/>
              <a:cs typeface="+mn-cs"/>
            </a:rPr>
            <a:t>The machine must panic itself if: </a:t>
          </a:r>
        </a:p>
        <a:p>
          <a:pPr marL="171450" lvl="0" indent="-171450">
            <a:buFont typeface="Arial" panose="020B0604020202020204" pitchFamily="34" charset="0"/>
            <a:buChar char="•"/>
          </a:pPr>
          <a:r>
            <a:rPr lang="en-AU" sz="1100">
              <a:solidFill>
                <a:srgbClr val="FF0000"/>
              </a:solidFill>
              <a:effectLst/>
              <a:latin typeface="+mn-lt"/>
              <a:ea typeface="+mn-ea"/>
              <a:cs typeface="+mn-cs"/>
            </a:rPr>
            <a:t>any expected message data is ever missing or malformed</a:t>
          </a:r>
        </a:p>
        <a:p>
          <a:pPr marL="0" lvl="0" indent="0">
            <a:buFontTx/>
            <a:buNone/>
          </a:pPr>
          <a:endParaRPr lang="en-AU" sz="1100" b="0" baseline="0">
            <a:solidFill>
              <a:schemeClr val="tx1"/>
            </a:solidFill>
            <a:effectLst/>
            <a:latin typeface="+mn-lt"/>
            <a:ea typeface="+mn-ea"/>
            <a:cs typeface="+mn-cs"/>
          </a:endParaRPr>
        </a:p>
      </xdr:txBody>
    </xdr:sp>
    <xdr:clientData/>
  </xdr:oneCellAnchor>
  <xdr:twoCellAnchor>
    <xdr:from>
      <xdr:col>2</xdr:col>
      <xdr:colOff>1038225</xdr:colOff>
      <xdr:row>116</xdr:row>
      <xdr:rowOff>47625</xdr:rowOff>
    </xdr:from>
    <xdr:to>
      <xdr:col>2</xdr:col>
      <xdr:colOff>1466850</xdr:colOff>
      <xdr:row>117</xdr:row>
      <xdr:rowOff>438150</xdr:rowOff>
    </xdr:to>
    <xdr:sp macro="" textlink="">
      <xdr:nvSpPr>
        <xdr:cNvPr id="5" name="Down Arrow 4">
          <a:extLst>
            <a:ext uri="{FF2B5EF4-FFF2-40B4-BE49-F238E27FC236}">
              <a16:creationId xmlns:a16="http://schemas.microsoft.com/office/drawing/2014/main" id="{00000000-0008-0000-0700-000005000000}"/>
            </a:ext>
          </a:extLst>
        </xdr:cNvPr>
        <xdr:cNvSpPr/>
      </xdr:nvSpPr>
      <xdr:spPr>
        <a:xfrm>
          <a:off x="4752975" y="32804100"/>
          <a:ext cx="428625" cy="1019175"/>
        </a:xfrm>
        <a:prstGeom prst="downArrow">
          <a:avLst/>
        </a:prstGeom>
        <a:solidFill>
          <a:schemeClr val="accent1">
            <a:alpha val="19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editAs="oneCell">
    <xdr:from>
      <xdr:col>4</xdr:col>
      <xdr:colOff>228600</xdr:colOff>
      <xdr:row>14</xdr:row>
      <xdr:rowOff>47625</xdr:rowOff>
    </xdr:from>
    <xdr:to>
      <xdr:col>4</xdr:col>
      <xdr:colOff>1409700</xdr:colOff>
      <xdr:row>14</xdr:row>
      <xdr:rowOff>247650</xdr:rowOff>
    </xdr:to>
    <xdr:sp macro="" textlink="">
      <xdr:nvSpPr>
        <xdr:cNvPr id="3" name="Rectangle 2">
          <a:hlinkClick xmlns:r="http://schemas.openxmlformats.org/officeDocument/2006/relationships" r:id="rId1"/>
          <a:extLst>
            <a:ext uri="{FF2B5EF4-FFF2-40B4-BE49-F238E27FC236}">
              <a16:creationId xmlns:a16="http://schemas.microsoft.com/office/drawing/2014/main" id="{8BF1E8C5-2F83-4D65-9E76-17E5CFC677B2}"/>
            </a:ext>
          </a:extLst>
        </xdr:cNvPr>
        <xdr:cNvSpPr/>
      </xdr:nvSpPr>
      <xdr:spPr>
        <a:xfrm>
          <a:off x="10610850" y="5133975"/>
          <a:ext cx="11811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i="1" u="sng">
              <a:solidFill>
                <a:schemeClr val="accent1">
                  <a:lumMod val="50000"/>
                </a:schemeClr>
              </a:solidFill>
            </a:rPr>
            <a:t>ECT_FROM_EGM</a:t>
          </a:r>
        </a:p>
      </xdr:txBody>
    </xdr:sp>
    <xdr:clientData/>
  </xdr:twoCellAnchor>
  <xdr:twoCellAnchor editAs="oneCell">
    <xdr:from>
      <xdr:col>4</xdr:col>
      <xdr:colOff>228600</xdr:colOff>
      <xdr:row>14</xdr:row>
      <xdr:rowOff>247650</xdr:rowOff>
    </xdr:from>
    <xdr:to>
      <xdr:col>4</xdr:col>
      <xdr:colOff>1409700</xdr:colOff>
      <xdr:row>14</xdr:row>
      <xdr:rowOff>447675</xdr:rowOff>
    </xdr:to>
    <xdr:sp macro="" textlink="">
      <xdr:nvSpPr>
        <xdr:cNvPr id="7" name="Rectangle 6">
          <a:hlinkClick xmlns:r="http://schemas.openxmlformats.org/officeDocument/2006/relationships" r:id="rId2"/>
          <a:extLst>
            <a:ext uri="{FF2B5EF4-FFF2-40B4-BE49-F238E27FC236}">
              <a16:creationId xmlns:a16="http://schemas.microsoft.com/office/drawing/2014/main" id="{05CC29F5-8F14-4E1B-9573-D3A93752CC26}"/>
            </a:ext>
          </a:extLst>
        </xdr:cNvPr>
        <xdr:cNvSpPr/>
      </xdr:nvSpPr>
      <xdr:spPr>
        <a:xfrm>
          <a:off x="10610850" y="5334000"/>
          <a:ext cx="11811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AU" sz="1100" i="1" u="sng">
              <a:solidFill>
                <a:schemeClr val="accent1">
                  <a:lumMod val="50000"/>
                </a:schemeClr>
              </a:solidFill>
            </a:rPr>
            <a:t>ECT_FAILED</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3527602</xdr:colOff>
      <xdr:row>83</xdr:row>
      <xdr:rowOff>1783315</xdr:rowOff>
    </xdr:from>
    <xdr:to>
      <xdr:col>11</xdr:col>
      <xdr:colOff>0</xdr:colOff>
      <xdr:row>84</xdr:row>
      <xdr:rowOff>0</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D4E4BF92-6A3F-4DB7-9EBB-088F86136304}"/>
            </a:ext>
          </a:extLst>
        </xdr:cNvPr>
        <xdr:cNvSpPr/>
      </xdr:nvSpPr>
      <xdr:spPr>
        <a:xfrm>
          <a:off x="12633502" y="85279465"/>
          <a:ext cx="1111073" cy="2645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noAutofit/>
        </a:bodyPr>
        <a:lstStyle/>
        <a:p>
          <a:pPr algn="ctr"/>
          <a:r>
            <a:rPr lang="en-AU" sz="1100"/>
            <a:t>ntpSetp sth msg</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33129</xdr:colOff>
      <xdr:row>54</xdr:row>
      <xdr:rowOff>0</xdr:rowOff>
    </xdr:from>
    <xdr:to>
      <xdr:col>39</xdr:col>
      <xdr:colOff>0</xdr:colOff>
      <xdr:row>58</xdr:row>
      <xdr:rowOff>0</xdr:rowOff>
    </xdr:to>
    <xdr:sp macro="" textlink="">
      <xdr:nvSpPr>
        <xdr:cNvPr id="226" name="Rectangle 225">
          <a:extLst>
            <a:ext uri="{FF2B5EF4-FFF2-40B4-BE49-F238E27FC236}">
              <a16:creationId xmlns:a16="http://schemas.microsoft.com/office/drawing/2014/main" id="{33B19349-D25A-4043-B113-E3313C671A67}"/>
            </a:ext>
          </a:extLst>
        </xdr:cNvPr>
        <xdr:cNvSpPr/>
      </xdr:nvSpPr>
      <xdr:spPr>
        <a:xfrm>
          <a:off x="397564" y="7023652"/>
          <a:ext cx="6708914" cy="530087"/>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lstStyle/>
        <a:p>
          <a:pPr algn="l"/>
          <a:r>
            <a:rPr lang="en-AU" sz="1000" u="sng">
              <a:solidFill>
                <a:schemeClr val="tx1"/>
              </a:solidFill>
              <a:latin typeface="Consolas" panose="020B0609020204030204" pitchFamily="49" charset="0"/>
            </a:rPr>
            <a:t>state:</a:t>
          </a:r>
        </a:p>
        <a:p>
          <a:pPr algn="l"/>
          <a:r>
            <a:rPr lang="en-AU" sz="1000" i="1" u="none">
              <a:solidFill>
                <a:schemeClr val="tx1"/>
              </a:solidFill>
              <a:latin typeface="Consolas" panose="020B0609020204030204" pitchFamily="49" charset="0"/>
            </a:rPr>
            <a:t>same as previous</a:t>
          </a:r>
        </a:p>
      </xdr:txBody>
    </xdr:sp>
    <xdr:clientData/>
  </xdr:twoCellAnchor>
  <xdr:twoCellAnchor>
    <xdr:from>
      <xdr:col>44</xdr:col>
      <xdr:colOff>1</xdr:colOff>
      <xdr:row>22</xdr:row>
      <xdr:rowOff>0</xdr:rowOff>
    </xdr:from>
    <xdr:to>
      <xdr:col>61</xdr:col>
      <xdr:colOff>0</xdr:colOff>
      <xdr:row>58</xdr:row>
      <xdr:rowOff>0</xdr:rowOff>
    </xdr:to>
    <xdr:sp macro="" textlink="">
      <xdr:nvSpPr>
        <xdr:cNvPr id="188" name="Rectangle 187">
          <a:extLst>
            <a:ext uri="{FF2B5EF4-FFF2-40B4-BE49-F238E27FC236}">
              <a16:creationId xmlns:a16="http://schemas.microsoft.com/office/drawing/2014/main" id="{BD5C91AF-916F-4252-84F4-53ACA30DE38E}"/>
            </a:ext>
          </a:extLst>
        </xdr:cNvPr>
        <xdr:cNvSpPr/>
      </xdr:nvSpPr>
      <xdr:spPr>
        <a:xfrm>
          <a:off x="8017566" y="3081130"/>
          <a:ext cx="3097695" cy="4770783"/>
        </a:xfrm>
        <a:prstGeom prst="rect">
          <a:avLst/>
        </a:prstGeom>
        <a:solidFill>
          <a:schemeClr val="accent6">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lstStyle/>
        <a:p>
          <a:pPr algn="l"/>
          <a:r>
            <a:rPr lang="en-AU" sz="1000" u="sng">
              <a:solidFill>
                <a:schemeClr val="tx1"/>
              </a:solidFill>
              <a:latin typeface="Consolas" panose="020B0609020204030204" pitchFamily="49" charset="0"/>
            </a:rPr>
            <a:t>system</a:t>
          </a:r>
          <a:r>
            <a:rPr lang="en-AU" sz="1000" u="sng" baseline="0">
              <a:solidFill>
                <a:schemeClr val="tx1"/>
              </a:solidFill>
              <a:latin typeface="Consolas" panose="020B0609020204030204" pitchFamily="49" charset="0"/>
            </a:rPr>
            <a:t> Lockup</a:t>
          </a:r>
          <a:endParaRPr lang="en-AU" sz="1000" u="sng">
            <a:solidFill>
              <a:schemeClr val="tx1"/>
            </a:solidFill>
            <a:latin typeface="Consolas" panose="020B0609020204030204" pitchFamily="49" charset="0"/>
          </a:endParaRPr>
        </a:p>
      </xdr:txBody>
    </xdr:sp>
    <xdr:clientData/>
  </xdr:twoCellAnchor>
  <xdr:twoCellAnchor>
    <xdr:from>
      <xdr:col>27</xdr:col>
      <xdr:colOff>0</xdr:colOff>
      <xdr:row>37</xdr:row>
      <xdr:rowOff>132520</xdr:rowOff>
    </xdr:from>
    <xdr:to>
      <xdr:col>39</xdr:col>
      <xdr:colOff>0</xdr:colOff>
      <xdr:row>53</xdr:row>
      <xdr:rowOff>0</xdr:rowOff>
    </xdr:to>
    <xdr:sp macro="" textlink="">
      <xdr:nvSpPr>
        <xdr:cNvPr id="185" name="Rectangle 184">
          <a:extLst>
            <a:ext uri="{FF2B5EF4-FFF2-40B4-BE49-F238E27FC236}">
              <a16:creationId xmlns:a16="http://schemas.microsoft.com/office/drawing/2014/main" id="{A199571A-E3CC-44B5-A232-1A6400D2349B}"/>
            </a:ext>
          </a:extLst>
        </xdr:cNvPr>
        <xdr:cNvSpPr/>
      </xdr:nvSpPr>
      <xdr:spPr>
        <a:xfrm>
          <a:off x="4919870" y="4903303"/>
          <a:ext cx="2186608" cy="1987827"/>
        </a:xfrm>
        <a:prstGeom prst="rect">
          <a:avLst/>
        </a:prstGeom>
        <a:solidFill>
          <a:schemeClr val="accent4">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lstStyle/>
        <a:p>
          <a:pPr algn="l"/>
          <a:r>
            <a:rPr lang="en-AU" sz="1000" u="sng">
              <a:solidFill>
                <a:schemeClr val="tx1"/>
              </a:solidFill>
              <a:latin typeface="Consolas" panose="020B0609020204030204" pitchFamily="49" charset="0"/>
            </a:rPr>
            <a:t>gamble</a:t>
          </a:r>
        </a:p>
      </xdr:txBody>
    </xdr:sp>
    <xdr:clientData/>
  </xdr:twoCellAnchor>
  <xdr:twoCellAnchor>
    <xdr:from>
      <xdr:col>17</xdr:col>
      <xdr:colOff>173933</xdr:colOff>
      <xdr:row>38</xdr:row>
      <xdr:rowOff>1</xdr:rowOff>
    </xdr:from>
    <xdr:to>
      <xdr:col>26</xdr:col>
      <xdr:colOff>0</xdr:colOff>
      <xdr:row>53</xdr:row>
      <xdr:rowOff>0</xdr:rowOff>
    </xdr:to>
    <xdr:sp macro="" textlink="">
      <xdr:nvSpPr>
        <xdr:cNvPr id="183" name="Rectangle 182">
          <a:extLst>
            <a:ext uri="{FF2B5EF4-FFF2-40B4-BE49-F238E27FC236}">
              <a16:creationId xmlns:a16="http://schemas.microsoft.com/office/drawing/2014/main" id="{25A1B456-99D3-4382-8073-9B91FEF39982}"/>
            </a:ext>
          </a:extLst>
        </xdr:cNvPr>
        <xdr:cNvSpPr/>
      </xdr:nvSpPr>
      <xdr:spPr>
        <a:xfrm>
          <a:off x="3271629" y="4903305"/>
          <a:ext cx="1466023" cy="1987825"/>
        </a:xfrm>
        <a:prstGeom prst="rect">
          <a:avLst/>
        </a:prstGeom>
        <a:solidFill>
          <a:srgbClr val="FFAFA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lstStyle/>
        <a:p>
          <a:pPr algn="r"/>
          <a:r>
            <a:rPr lang="en-AU" sz="1000" u="sng">
              <a:solidFill>
                <a:schemeClr val="tx1"/>
              </a:solidFill>
              <a:latin typeface="Consolas" panose="020B0609020204030204" pitchFamily="49" charset="0"/>
            </a:rPr>
            <a:t>take win</a:t>
          </a:r>
        </a:p>
      </xdr:txBody>
    </xdr:sp>
    <xdr:clientData/>
  </xdr:twoCellAnchor>
  <xdr:twoCellAnchor>
    <xdr:from>
      <xdr:col>2</xdr:col>
      <xdr:colOff>0</xdr:colOff>
      <xdr:row>38</xdr:row>
      <xdr:rowOff>0</xdr:rowOff>
    </xdr:from>
    <xdr:to>
      <xdr:col>17</xdr:col>
      <xdr:colOff>0</xdr:colOff>
      <xdr:row>50</xdr:row>
      <xdr:rowOff>132521</xdr:rowOff>
    </xdr:to>
    <xdr:sp macro="" textlink="">
      <xdr:nvSpPr>
        <xdr:cNvPr id="179" name="Rectangle 178">
          <a:extLst>
            <a:ext uri="{FF2B5EF4-FFF2-40B4-BE49-F238E27FC236}">
              <a16:creationId xmlns:a16="http://schemas.microsoft.com/office/drawing/2014/main" id="{92884FC4-5494-43C4-B74F-425123629F0C}"/>
            </a:ext>
          </a:extLst>
        </xdr:cNvPr>
        <xdr:cNvSpPr/>
      </xdr:nvSpPr>
      <xdr:spPr>
        <a:xfrm>
          <a:off x="364435" y="4903304"/>
          <a:ext cx="2733261" cy="1722782"/>
        </a:xfrm>
        <a:prstGeom prst="rect">
          <a:avLst/>
        </a:prstGeom>
        <a:solidFill>
          <a:schemeClr val="accent2">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chorCtr="0"/>
        <a:lstStyle/>
        <a:p>
          <a:pPr algn="l"/>
          <a:r>
            <a:rPr lang="en-AU" sz="1000" u="sng">
              <a:solidFill>
                <a:schemeClr val="tx1"/>
              </a:solidFill>
              <a:latin typeface="Consolas" panose="020B0609020204030204" pitchFamily="49" charset="0"/>
            </a:rPr>
            <a:t>lp</a:t>
          </a:r>
          <a:r>
            <a:rPr lang="en-AU" sz="1000" u="sng" baseline="0">
              <a:solidFill>
                <a:schemeClr val="tx1"/>
              </a:solidFill>
              <a:latin typeface="Consolas" panose="020B0609020204030204" pitchFamily="49" charset="0"/>
            </a:rPr>
            <a:t> </a:t>
          </a:r>
          <a:r>
            <a:rPr lang="en-AU" sz="1000" u="sng">
              <a:solidFill>
                <a:schemeClr val="tx1"/>
              </a:solidFill>
              <a:latin typeface="Consolas" panose="020B0609020204030204" pitchFamily="49" charset="0"/>
            </a:rPr>
            <a:t>award</a:t>
          </a:r>
        </a:p>
      </xdr:txBody>
    </xdr:sp>
    <xdr:clientData/>
  </xdr:twoCellAnchor>
  <xdr:twoCellAnchor>
    <xdr:from>
      <xdr:col>1</xdr:col>
      <xdr:colOff>182215</xdr:colOff>
      <xdr:row>22</xdr:row>
      <xdr:rowOff>1</xdr:rowOff>
    </xdr:from>
    <xdr:to>
      <xdr:col>28</xdr:col>
      <xdr:colOff>182216</xdr:colOff>
      <xdr:row>37</xdr:row>
      <xdr:rowOff>1</xdr:rowOff>
    </xdr:to>
    <xdr:sp macro="" textlink="">
      <xdr:nvSpPr>
        <xdr:cNvPr id="161" name="Rectangle 160">
          <a:extLst>
            <a:ext uri="{FF2B5EF4-FFF2-40B4-BE49-F238E27FC236}">
              <a16:creationId xmlns:a16="http://schemas.microsoft.com/office/drawing/2014/main" id="{D9BED475-7405-44DD-97B9-F1135908E0B8}"/>
            </a:ext>
          </a:extLst>
        </xdr:cNvPr>
        <xdr:cNvSpPr/>
      </xdr:nvSpPr>
      <xdr:spPr>
        <a:xfrm>
          <a:off x="182215" y="2782958"/>
          <a:ext cx="4919871" cy="1987826"/>
        </a:xfrm>
        <a:prstGeom prst="rect">
          <a:avLst/>
        </a:prstGeom>
        <a:solidFill>
          <a:schemeClr val="accent1">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u="sng">
              <a:solidFill>
                <a:schemeClr val="tx1"/>
              </a:solidFill>
              <a:latin typeface="Consolas" panose="020B0609020204030204" pitchFamily="49" charset="0"/>
            </a:rPr>
            <a:t>play</a:t>
          </a:r>
        </a:p>
      </xdr:txBody>
    </xdr:sp>
    <xdr:clientData/>
  </xdr:twoCellAnchor>
  <xdr:twoCellAnchor>
    <xdr:from>
      <xdr:col>30</xdr:col>
      <xdr:colOff>1</xdr:colOff>
      <xdr:row>22</xdr:row>
      <xdr:rowOff>0</xdr:rowOff>
    </xdr:from>
    <xdr:to>
      <xdr:col>43</xdr:col>
      <xdr:colOff>0</xdr:colOff>
      <xdr:row>35</xdr:row>
      <xdr:rowOff>0</xdr:rowOff>
    </xdr:to>
    <xdr:sp macro="" textlink="">
      <xdr:nvSpPr>
        <xdr:cNvPr id="150" name="Rectangle 149">
          <a:extLst>
            <a:ext uri="{FF2B5EF4-FFF2-40B4-BE49-F238E27FC236}">
              <a16:creationId xmlns:a16="http://schemas.microsoft.com/office/drawing/2014/main" id="{52F989B0-D231-421D-9090-4445431556DA}"/>
            </a:ext>
          </a:extLst>
        </xdr:cNvPr>
        <xdr:cNvSpPr/>
      </xdr:nvSpPr>
      <xdr:spPr>
        <a:xfrm>
          <a:off x="5495193" y="2769577"/>
          <a:ext cx="2381249" cy="1714500"/>
        </a:xfrm>
        <a:prstGeom prst="rect">
          <a:avLst/>
        </a:prstGeom>
        <a:solidFill>
          <a:srgbClr val="FFB7B7"/>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u="sng">
              <a:solidFill>
                <a:schemeClr val="tx1"/>
              </a:solidFill>
              <a:latin typeface="Consolas" panose="020B0609020204030204" pitchFamily="49" charset="0"/>
            </a:rPr>
            <a:t>hopper</a:t>
          </a:r>
          <a:r>
            <a:rPr lang="en-AU" sz="1000" u="sng" baseline="0">
              <a:solidFill>
                <a:schemeClr val="tx1"/>
              </a:solidFill>
              <a:latin typeface="Consolas" panose="020B0609020204030204" pitchFamily="49" charset="0"/>
            </a:rPr>
            <a:t> collect</a:t>
          </a:r>
          <a:endParaRPr lang="en-AU" sz="1000" u="sng">
            <a:solidFill>
              <a:schemeClr val="tx1"/>
            </a:solidFill>
            <a:latin typeface="Consolas" panose="020B0609020204030204" pitchFamily="49" charset="0"/>
          </a:endParaRPr>
        </a:p>
      </xdr:txBody>
    </xdr:sp>
    <xdr:clientData/>
  </xdr:twoCellAnchor>
  <xdr:twoCellAnchor>
    <xdr:from>
      <xdr:col>17</xdr:col>
      <xdr:colOff>0</xdr:colOff>
      <xdr:row>5</xdr:row>
      <xdr:rowOff>0</xdr:rowOff>
    </xdr:from>
    <xdr:to>
      <xdr:col>61</xdr:col>
      <xdr:colOff>0</xdr:colOff>
      <xdr:row>21</xdr:row>
      <xdr:rowOff>0</xdr:rowOff>
    </xdr:to>
    <xdr:sp macro="" textlink="">
      <xdr:nvSpPr>
        <xdr:cNvPr id="55" name="Rectangle 54">
          <a:extLst>
            <a:ext uri="{FF2B5EF4-FFF2-40B4-BE49-F238E27FC236}">
              <a16:creationId xmlns:a16="http://schemas.microsoft.com/office/drawing/2014/main" id="{14D48278-24BE-47D5-9006-5401F50C9F36}"/>
            </a:ext>
          </a:extLst>
        </xdr:cNvPr>
        <xdr:cNvSpPr/>
      </xdr:nvSpPr>
      <xdr:spPr>
        <a:xfrm>
          <a:off x="3097696" y="828261"/>
          <a:ext cx="8017565" cy="2120348"/>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u="sng">
              <a:solidFill>
                <a:schemeClr val="tx1"/>
              </a:solidFill>
              <a:latin typeface="Consolas" panose="020B0609020204030204" pitchFamily="49" charset="0"/>
            </a:rPr>
            <a:t>Idle</a:t>
          </a:r>
        </a:p>
      </xdr:txBody>
    </xdr:sp>
    <xdr:clientData/>
  </xdr:twoCellAnchor>
  <xdr:twoCellAnchor>
    <xdr:from>
      <xdr:col>8</xdr:col>
      <xdr:colOff>9524</xdr:colOff>
      <xdr:row>19</xdr:row>
      <xdr:rowOff>0</xdr:rowOff>
    </xdr:from>
    <xdr:to>
      <xdr:col>16</xdr:col>
      <xdr:colOff>10766</xdr:colOff>
      <xdr:row>21</xdr:row>
      <xdr:rowOff>0</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3311BDE1-6BCC-4397-A9CD-1A7D5030D85C}"/>
            </a:ext>
          </a:extLst>
        </xdr:cNvPr>
        <xdr:cNvSpPr/>
      </xdr:nvSpPr>
      <xdr:spPr>
        <a:xfrm>
          <a:off x="1102828" y="1987826"/>
          <a:ext cx="1458981"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IDLEMODE_EXIT</a:t>
          </a:r>
        </a:p>
      </xdr:txBody>
    </xdr:sp>
    <xdr:clientData/>
  </xdr:twoCellAnchor>
  <xdr:twoCellAnchor>
    <xdr:from>
      <xdr:col>8</xdr:col>
      <xdr:colOff>10767</xdr:colOff>
      <xdr:row>16</xdr:row>
      <xdr:rowOff>0</xdr:rowOff>
    </xdr:from>
    <xdr:to>
      <xdr:col>15</xdr:col>
      <xdr:colOff>182217</xdr:colOff>
      <xdr:row>18</xdr:row>
      <xdr:rowOff>0</xdr:rowOff>
    </xdr:to>
    <xdr:sp macro="" textlink="">
      <xdr:nvSpPr>
        <xdr:cNvPr id="3" name="Rectangle 2">
          <a:hlinkClick xmlns:r="http://schemas.openxmlformats.org/officeDocument/2006/relationships" r:id="rId2"/>
          <a:extLst>
            <a:ext uri="{FF2B5EF4-FFF2-40B4-BE49-F238E27FC236}">
              <a16:creationId xmlns:a16="http://schemas.microsoft.com/office/drawing/2014/main" id="{721E590E-6B1E-4140-901E-8A1D5B70DC7C}"/>
            </a:ext>
          </a:extLst>
        </xdr:cNvPr>
        <xdr:cNvSpPr/>
      </xdr:nvSpPr>
      <xdr:spPr>
        <a:xfrm>
          <a:off x="1104071" y="1590261"/>
          <a:ext cx="1446972"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IDLEMODE_ENTRY</a:t>
          </a:r>
        </a:p>
      </xdr:txBody>
    </xdr:sp>
    <xdr:clientData/>
  </xdr:twoCellAnchor>
  <xdr:twoCellAnchor>
    <xdr:from>
      <xdr:col>27</xdr:col>
      <xdr:colOff>0</xdr:colOff>
      <xdr:row>7</xdr:row>
      <xdr:rowOff>0</xdr:rowOff>
    </xdr:from>
    <xdr:to>
      <xdr:col>33</xdr:col>
      <xdr:colOff>0</xdr:colOff>
      <xdr:row>9</xdr:row>
      <xdr:rowOff>0</xdr:rowOff>
    </xdr:to>
    <xdr:sp macro="" textlink="">
      <xdr:nvSpPr>
        <xdr:cNvPr id="4" name="Rectangle 3">
          <a:hlinkClick xmlns:r="http://schemas.openxmlformats.org/officeDocument/2006/relationships" r:id="rId3"/>
          <a:extLst>
            <a:ext uri="{FF2B5EF4-FFF2-40B4-BE49-F238E27FC236}">
              <a16:creationId xmlns:a16="http://schemas.microsoft.com/office/drawing/2014/main" id="{027F4FA1-1D5E-4B9D-97B2-26477FD2C100}"/>
            </a:ext>
          </a:extLst>
        </xdr:cNvPr>
        <xdr:cNvSpPr/>
      </xdr:nvSpPr>
      <xdr:spPr>
        <a:xfrm>
          <a:off x="4919870" y="1093304"/>
          <a:ext cx="1093304"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nchorCtr="0"/>
        <a:lstStyle/>
        <a:p>
          <a:pPr algn="l"/>
          <a:r>
            <a:rPr lang="en-AU" sz="1000">
              <a:solidFill>
                <a:srgbClr val="FF0000"/>
              </a:solidFill>
              <a:latin typeface="+mn-lt"/>
              <a:cs typeface="Arial" panose="020B0604020202020204" pitchFamily="34" charset="0"/>
            </a:rPr>
            <a:t>RESERVE_ENTRY</a:t>
          </a:r>
        </a:p>
      </xdr:txBody>
    </xdr:sp>
    <xdr:clientData/>
  </xdr:twoCellAnchor>
  <xdr:twoCellAnchor>
    <xdr:from>
      <xdr:col>27</xdr:col>
      <xdr:colOff>0</xdr:colOff>
      <xdr:row>10</xdr:row>
      <xdr:rowOff>0</xdr:rowOff>
    </xdr:from>
    <xdr:to>
      <xdr:col>33</xdr:col>
      <xdr:colOff>0</xdr:colOff>
      <xdr:row>12</xdr:row>
      <xdr:rowOff>1</xdr:rowOff>
    </xdr:to>
    <xdr:sp macro="" textlink="">
      <xdr:nvSpPr>
        <xdr:cNvPr id="14" name="Rectangle 13">
          <a:hlinkClick xmlns:r="http://schemas.openxmlformats.org/officeDocument/2006/relationships" r:id="rId4"/>
          <a:extLst>
            <a:ext uri="{FF2B5EF4-FFF2-40B4-BE49-F238E27FC236}">
              <a16:creationId xmlns:a16="http://schemas.microsoft.com/office/drawing/2014/main" id="{A018486C-7470-4EEA-ACE0-B7ADDE0428B8}"/>
            </a:ext>
          </a:extLst>
        </xdr:cNvPr>
        <xdr:cNvSpPr/>
      </xdr:nvSpPr>
      <xdr:spPr>
        <a:xfrm>
          <a:off x="4919870" y="1490870"/>
          <a:ext cx="1093304"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RESERVE_EXIT</a:t>
          </a:r>
        </a:p>
      </xdr:txBody>
    </xdr:sp>
    <xdr:clientData/>
  </xdr:twoCellAnchor>
  <xdr:twoCellAnchor>
    <xdr:from>
      <xdr:col>27</xdr:col>
      <xdr:colOff>0</xdr:colOff>
      <xdr:row>13</xdr:row>
      <xdr:rowOff>116911</xdr:rowOff>
    </xdr:from>
    <xdr:to>
      <xdr:col>33</xdr:col>
      <xdr:colOff>113472</xdr:colOff>
      <xdr:row>15</xdr:row>
      <xdr:rowOff>116912</xdr:rowOff>
    </xdr:to>
    <xdr:sp macro="" textlink="">
      <xdr:nvSpPr>
        <xdr:cNvPr id="15" name="Rectangle 14">
          <a:hlinkClick xmlns:r="http://schemas.openxmlformats.org/officeDocument/2006/relationships" r:id="rId5"/>
          <a:extLst>
            <a:ext uri="{FF2B5EF4-FFF2-40B4-BE49-F238E27FC236}">
              <a16:creationId xmlns:a16="http://schemas.microsoft.com/office/drawing/2014/main" id="{D599F158-0BDC-4BC2-A348-F31BFBF83696}"/>
            </a:ext>
          </a:extLst>
        </xdr:cNvPr>
        <xdr:cNvSpPr/>
      </xdr:nvSpPr>
      <xdr:spPr>
        <a:xfrm>
          <a:off x="4919870" y="2005346"/>
          <a:ext cx="1206776"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nchorCtr="0"/>
        <a:lstStyle/>
        <a:p>
          <a:pPr algn="l"/>
          <a:r>
            <a:rPr lang="en-AU" sz="1000">
              <a:solidFill>
                <a:srgbClr val="FF0000"/>
              </a:solidFill>
              <a:latin typeface="+mn-lt"/>
              <a:cs typeface="Arial" panose="020B0604020202020204" pitchFamily="34" charset="0"/>
            </a:rPr>
            <a:t>POWERSAVE_ENTRY</a:t>
          </a:r>
        </a:p>
      </xdr:txBody>
    </xdr:sp>
    <xdr:clientData/>
  </xdr:twoCellAnchor>
  <xdr:twoCellAnchor>
    <xdr:from>
      <xdr:col>27</xdr:col>
      <xdr:colOff>0</xdr:colOff>
      <xdr:row>16</xdr:row>
      <xdr:rowOff>124239</xdr:rowOff>
    </xdr:from>
    <xdr:to>
      <xdr:col>33</xdr:col>
      <xdr:colOff>113472</xdr:colOff>
      <xdr:row>18</xdr:row>
      <xdr:rowOff>124240</xdr:rowOff>
    </xdr:to>
    <xdr:sp macro="" textlink="">
      <xdr:nvSpPr>
        <xdr:cNvPr id="16" name="Rectangle 15">
          <a:hlinkClick xmlns:r="http://schemas.openxmlformats.org/officeDocument/2006/relationships" r:id="rId6"/>
          <a:extLst>
            <a:ext uri="{FF2B5EF4-FFF2-40B4-BE49-F238E27FC236}">
              <a16:creationId xmlns:a16="http://schemas.microsoft.com/office/drawing/2014/main" id="{9F563A1B-8533-4481-973F-980F6D7D9009}"/>
            </a:ext>
          </a:extLst>
        </xdr:cNvPr>
        <xdr:cNvSpPr/>
      </xdr:nvSpPr>
      <xdr:spPr>
        <a:xfrm>
          <a:off x="4919870" y="2410239"/>
          <a:ext cx="1206776"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POWERSAVE_EXIT</a:t>
          </a:r>
        </a:p>
      </xdr:txBody>
    </xdr:sp>
    <xdr:clientData/>
  </xdr:twoCellAnchor>
  <xdr:twoCellAnchor>
    <xdr:from>
      <xdr:col>44</xdr:col>
      <xdr:colOff>74544</xdr:colOff>
      <xdr:row>17</xdr:row>
      <xdr:rowOff>8284</xdr:rowOff>
    </xdr:from>
    <xdr:to>
      <xdr:col>52</xdr:col>
      <xdr:colOff>66261</xdr:colOff>
      <xdr:row>19</xdr:row>
      <xdr:rowOff>8284</xdr:rowOff>
    </xdr:to>
    <xdr:sp macro="" textlink="">
      <xdr:nvSpPr>
        <xdr:cNvPr id="17" name="Rectangle 16">
          <a:hlinkClick xmlns:r="http://schemas.openxmlformats.org/officeDocument/2006/relationships" r:id="rId7"/>
          <a:extLst>
            <a:ext uri="{FF2B5EF4-FFF2-40B4-BE49-F238E27FC236}">
              <a16:creationId xmlns:a16="http://schemas.microsoft.com/office/drawing/2014/main" id="{EC79692A-EB90-4E4C-9465-82E880EEACE5}"/>
            </a:ext>
          </a:extLst>
        </xdr:cNvPr>
        <xdr:cNvSpPr/>
      </xdr:nvSpPr>
      <xdr:spPr>
        <a:xfrm>
          <a:off x="8092109" y="2426806"/>
          <a:ext cx="1449456"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COLLECT_WITH_CREDIT</a:t>
          </a:r>
        </a:p>
      </xdr:txBody>
    </xdr:sp>
    <xdr:clientData/>
  </xdr:twoCellAnchor>
  <xdr:twoCellAnchor>
    <xdr:from>
      <xdr:col>7</xdr:col>
      <xdr:colOff>1</xdr:colOff>
      <xdr:row>23</xdr:row>
      <xdr:rowOff>0</xdr:rowOff>
    </xdr:from>
    <xdr:to>
      <xdr:col>17</xdr:col>
      <xdr:colOff>1</xdr:colOff>
      <xdr:row>24</xdr:row>
      <xdr:rowOff>132521</xdr:rowOff>
    </xdr:to>
    <xdr:sp macro="" textlink="">
      <xdr:nvSpPr>
        <xdr:cNvPr id="18" name="Rectangle 17">
          <a:hlinkClick xmlns:r="http://schemas.openxmlformats.org/officeDocument/2006/relationships" r:id="rId8"/>
          <a:extLst>
            <a:ext uri="{FF2B5EF4-FFF2-40B4-BE49-F238E27FC236}">
              <a16:creationId xmlns:a16="http://schemas.microsoft.com/office/drawing/2014/main" id="{D6A88501-8EA7-4E9E-A16E-577B201558BA}"/>
            </a:ext>
          </a:extLst>
        </xdr:cNvPr>
        <xdr:cNvSpPr/>
      </xdr:nvSpPr>
      <xdr:spPr>
        <a:xfrm>
          <a:off x="1093305" y="2915478"/>
          <a:ext cx="1822174"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PLAY_FEATURE_COMMENCED</a:t>
          </a:r>
        </a:p>
      </xdr:txBody>
    </xdr:sp>
    <xdr:clientData/>
  </xdr:twoCellAnchor>
  <xdr:twoCellAnchor>
    <xdr:from>
      <xdr:col>3</xdr:col>
      <xdr:colOff>8569</xdr:colOff>
      <xdr:row>31</xdr:row>
      <xdr:rowOff>0</xdr:rowOff>
    </xdr:from>
    <xdr:to>
      <xdr:col>12</xdr:col>
      <xdr:colOff>1</xdr:colOff>
      <xdr:row>32</xdr:row>
      <xdr:rowOff>132521</xdr:rowOff>
    </xdr:to>
    <xdr:sp macro="" textlink="">
      <xdr:nvSpPr>
        <xdr:cNvPr id="19" name="Rectangle 18">
          <a:hlinkClick xmlns:r="http://schemas.openxmlformats.org/officeDocument/2006/relationships" r:id="rId9"/>
          <a:extLst>
            <a:ext uri="{FF2B5EF4-FFF2-40B4-BE49-F238E27FC236}">
              <a16:creationId xmlns:a16="http://schemas.microsoft.com/office/drawing/2014/main" id="{8C45F82A-E58C-47FE-861C-C44E90730692}"/>
            </a:ext>
          </a:extLst>
        </xdr:cNvPr>
        <xdr:cNvSpPr/>
      </xdr:nvSpPr>
      <xdr:spPr>
        <a:xfrm>
          <a:off x="373004" y="3975652"/>
          <a:ext cx="1631388"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PLAY_FEATURE_COMPLETE</a:t>
          </a:r>
        </a:p>
      </xdr:txBody>
    </xdr:sp>
    <xdr:clientData/>
  </xdr:twoCellAnchor>
  <xdr:twoCellAnchor>
    <xdr:from>
      <xdr:col>3</xdr:col>
      <xdr:colOff>8569</xdr:colOff>
      <xdr:row>34</xdr:row>
      <xdr:rowOff>0</xdr:rowOff>
    </xdr:from>
    <xdr:to>
      <xdr:col>12</xdr:col>
      <xdr:colOff>1</xdr:colOff>
      <xdr:row>35</xdr:row>
      <xdr:rowOff>132521</xdr:rowOff>
    </xdr:to>
    <xdr:sp macro="" textlink="">
      <xdr:nvSpPr>
        <xdr:cNvPr id="20" name="Rectangle 19">
          <a:hlinkClick xmlns:r="http://schemas.openxmlformats.org/officeDocument/2006/relationships" r:id="rId10"/>
          <a:extLst>
            <a:ext uri="{FF2B5EF4-FFF2-40B4-BE49-F238E27FC236}">
              <a16:creationId xmlns:a16="http://schemas.microsoft.com/office/drawing/2014/main" id="{BFB3EA77-A0B3-4E57-A584-8A86181818BC}"/>
            </a:ext>
          </a:extLst>
        </xdr:cNvPr>
        <xdr:cNvSpPr/>
      </xdr:nvSpPr>
      <xdr:spPr>
        <a:xfrm>
          <a:off x="373004" y="4373217"/>
          <a:ext cx="1631388"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PROGR_AWARD</a:t>
          </a:r>
        </a:p>
      </xdr:txBody>
    </xdr:sp>
    <xdr:clientData/>
  </xdr:twoCellAnchor>
  <xdr:twoCellAnchor>
    <xdr:from>
      <xdr:col>20</xdr:col>
      <xdr:colOff>1</xdr:colOff>
      <xdr:row>23</xdr:row>
      <xdr:rowOff>1</xdr:rowOff>
    </xdr:from>
    <xdr:to>
      <xdr:col>28</xdr:col>
      <xdr:colOff>0</xdr:colOff>
      <xdr:row>25</xdr:row>
      <xdr:rowOff>0</xdr:rowOff>
    </xdr:to>
    <xdr:sp macro="" textlink="">
      <xdr:nvSpPr>
        <xdr:cNvPr id="21" name="Rectangle 20">
          <a:hlinkClick xmlns:r="http://schemas.openxmlformats.org/officeDocument/2006/relationships" r:id="rId11"/>
          <a:extLst>
            <a:ext uri="{FF2B5EF4-FFF2-40B4-BE49-F238E27FC236}">
              <a16:creationId xmlns:a16="http://schemas.microsoft.com/office/drawing/2014/main" id="{C2F355FE-CBCB-4D00-AE00-69BBF6112C51}"/>
            </a:ext>
          </a:extLst>
        </xdr:cNvPr>
        <xdr:cNvSpPr/>
      </xdr:nvSpPr>
      <xdr:spPr>
        <a:xfrm>
          <a:off x="3462131" y="2915479"/>
          <a:ext cx="1457739"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en-AU" sz="1000">
              <a:solidFill>
                <a:srgbClr val="FF0000"/>
              </a:solidFill>
              <a:latin typeface="+mn-lt"/>
              <a:cs typeface="Arial" panose="020B0604020202020204" pitchFamily="34" charset="0"/>
            </a:rPr>
            <a:t>PLAY_COMMENCED</a:t>
          </a:r>
        </a:p>
      </xdr:txBody>
    </xdr:sp>
    <xdr:clientData/>
  </xdr:twoCellAnchor>
  <xdr:twoCellAnchor>
    <xdr:from>
      <xdr:col>31</xdr:col>
      <xdr:colOff>9525</xdr:colOff>
      <xdr:row>24</xdr:row>
      <xdr:rowOff>0</xdr:rowOff>
    </xdr:from>
    <xdr:to>
      <xdr:col>41</xdr:col>
      <xdr:colOff>0</xdr:colOff>
      <xdr:row>26</xdr:row>
      <xdr:rowOff>1</xdr:rowOff>
    </xdr:to>
    <xdr:sp macro="" textlink="">
      <xdr:nvSpPr>
        <xdr:cNvPr id="22" name="Rectangle 21">
          <a:hlinkClick xmlns:r="http://schemas.openxmlformats.org/officeDocument/2006/relationships" r:id="rId12"/>
          <a:extLst>
            <a:ext uri="{FF2B5EF4-FFF2-40B4-BE49-F238E27FC236}">
              <a16:creationId xmlns:a16="http://schemas.microsoft.com/office/drawing/2014/main" id="{B5304034-2F72-4C77-990E-DA38D08C1E6D}"/>
            </a:ext>
          </a:extLst>
        </xdr:cNvPr>
        <xdr:cNvSpPr/>
      </xdr:nvSpPr>
      <xdr:spPr>
        <a:xfrm>
          <a:off x="5658264" y="3048000"/>
          <a:ext cx="1812649"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HOPPER_COLLECT_ENTRY</a:t>
          </a:r>
        </a:p>
      </xdr:txBody>
    </xdr:sp>
    <xdr:clientData/>
  </xdr:twoCellAnchor>
  <xdr:twoCellAnchor>
    <xdr:from>
      <xdr:col>31</xdr:col>
      <xdr:colOff>10767</xdr:colOff>
      <xdr:row>32</xdr:row>
      <xdr:rowOff>8283</xdr:rowOff>
    </xdr:from>
    <xdr:to>
      <xdr:col>42</xdr:col>
      <xdr:colOff>0</xdr:colOff>
      <xdr:row>34</xdr:row>
      <xdr:rowOff>8283</xdr:rowOff>
    </xdr:to>
    <xdr:sp macro="" textlink="">
      <xdr:nvSpPr>
        <xdr:cNvPr id="23" name="Rectangle 22">
          <a:hlinkClick xmlns:r="http://schemas.openxmlformats.org/officeDocument/2006/relationships" r:id="rId13"/>
          <a:extLst>
            <a:ext uri="{FF2B5EF4-FFF2-40B4-BE49-F238E27FC236}">
              <a16:creationId xmlns:a16="http://schemas.microsoft.com/office/drawing/2014/main" id="{3B3D239B-7908-406E-A9E6-37553DC80D50}"/>
            </a:ext>
          </a:extLst>
        </xdr:cNvPr>
        <xdr:cNvSpPr/>
      </xdr:nvSpPr>
      <xdr:spPr>
        <a:xfrm>
          <a:off x="5659506" y="4414631"/>
          <a:ext cx="1993624"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HOPPER_COLLECT_EXIT</a:t>
          </a:r>
        </a:p>
      </xdr:txBody>
    </xdr:sp>
    <xdr:clientData/>
  </xdr:twoCellAnchor>
  <xdr:twoCellAnchor>
    <xdr:from>
      <xdr:col>31</xdr:col>
      <xdr:colOff>0</xdr:colOff>
      <xdr:row>28</xdr:row>
      <xdr:rowOff>0</xdr:rowOff>
    </xdr:from>
    <xdr:to>
      <xdr:col>36</xdr:col>
      <xdr:colOff>182216</xdr:colOff>
      <xdr:row>30</xdr:row>
      <xdr:rowOff>1</xdr:rowOff>
    </xdr:to>
    <xdr:sp macro="" textlink="">
      <xdr:nvSpPr>
        <xdr:cNvPr id="24" name="Rectangle 23">
          <a:hlinkClick xmlns:r="http://schemas.openxmlformats.org/officeDocument/2006/relationships" r:id="rId14"/>
          <a:extLst>
            <a:ext uri="{FF2B5EF4-FFF2-40B4-BE49-F238E27FC236}">
              <a16:creationId xmlns:a16="http://schemas.microsoft.com/office/drawing/2014/main" id="{B101BDA3-5D56-48C3-B1CF-DF42D60B5C04}"/>
            </a:ext>
          </a:extLst>
        </xdr:cNvPr>
        <xdr:cNvSpPr/>
      </xdr:nvSpPr>
      <xdr:spPr>
        <a:xfrm>
          <a:off x="5648739" y="3876261"/>
          <a:ext cx="1093303"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HOPPER_OUT</a:t>
          </a:r>
        </a:p>
      </xdr:txBody>
    </xdr:sp>
    <xdr:clientData/>
  </xdr:twoCellAnchor>
  <xdr:twoCellAnchor>
    <xdr:from>
      <xdr:col>44</xdr:col>
      <xdr:colOff>182217</xdr:colOff>
      <xdr:row>24</xdr:row>
      <xdr:rowOff>0</xdr:rowOff>
    </xdr:from>
    <xdr:to>
      <xdr:col>57</xdr:col>
      <xdr:colOff>182217</xdr:colOff>
      <xdr:row>26</xdr:row>
      <xdr:rowOff>1</xdr:rowOff>
    </xdr:to>
    <xdr:sp macro="" textlink="">
      <xdr:nvSpPr>
        <xdr:cNvPr id="25" name="Rectangle 24">
          <a:hlinkClick xmlns:r="http://schemas.openxmlformats.org/officeDocument/2006/relationships" r:id="rId15"/>
          <a:extLst>
            <a:ext uri="{FF2B5EF4-FFF2-40B4-BE49-F238E27FC236}">
              <a16:creationId xmlns:a16="http://schemas.microsoft.com/office/drawing/2014/main" id="{43A99B09-0612-462E-9BD1-8A0D878B9639}"/>
            </a:ext>
          </a:extLst>
        </xdr:cNvPr>
        <xdr:cNvSpPr/>
      </xdr:nvSpPr>
      <xdr:spPr>
        <a:xfrm>
          <a:off x="8199782" y="3048000"/>
          <a:ext cx="2368826"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SYSTEM_LOCKUP_ENTRY</a:t>
          </a:r>
        </a:p>
      </xdr:txBody>
    </xdr:sp>
    <xdr:clientData/>
  </xdr:twoCellAnchor>
  <xdr:twoCellAnchor>
    <xdr:from>
      <xdr:col>45</xdr:col>
      <xdr:colOff>0</xdr:colOff>
      <xdr:row>27</xdr:row>
      <xdr:rowOff>0</xdr:rowOff>
    </xdr:from>
    <xdr:to>
      <xdr:col>54</xdr:col>
      <xdr:colOff>0</xdr:colOff>
      <xdr:row>29</xdr:row>
      <xdr:rowOff>0</xdr:rowOff>
    </xdr:to>
    <xdr:sp macro="" textlink="">
      <xdr:nvSpPr>
        <xdr:cNvPr id="26" name="Rectangle 25">
          <a:hlinkClick xmlns:r="http://schemas.openxmlformats.org/officeDocument/2006/relationships" r:id="rId16"/>
          <a:extLst>
            <a:ext uri="{FF2B5EF4-FFF2-40B4-BE49-F238E27FC236}">
              <a16:creationId xmlns:a16="http://schemas.microsoft.com/office/drawing/2014/main" id="{049E931C-EBA9-4764-932A-E8B593E511FB}"/>
            </a:ext>
          </a:extLst>
        </xdr:cNvPr>
        <xdr:cNvSpPr/>
      </xdr:nvSpPr>
      <xdr:spPr>
        <a:xfrm>
          <a:off x="8199783" y="3445565"/>
          <a:ext cx="1639956"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SYSTEM_LOCKUP</a:t>
          </a:r>
        </a:p>
      </xdr:txBody>
    </xdr:sp>
    <xdr:clientData/>
  </xdr:twoCellAnchor>
  <xdr:twoCellAnchor>
    <xdr:from>
      <xdr:col>45</xdr:col>
      <xdr:colOff>0</xdr:colOff>
      <xdr:row>54</xdr:row>
      <xdr:rowOff>124239</xdr:rowOff>
    </xdr:from>
    <xdr:to>
      <xdr:col>58</xdr:col>
      <xdr:colOff>0</xdr:colOff>
      <xdr:row>56</xdr:row>
      <xdr:rowOff>124238</xdr:rowOff>
    </xdr:to>
    <xdr:sp macro="" textlink="">
      <xdr:nvSpPr>
        <xdr:cNvPr id="27" name="Rectangle 26">
          <a:hlinkClick xmlns:r="http://schemas.openxmlformats.org/officeDocument/2006/relationships" r:id="rId17"/>
          <a:extLst>
            <a:ext uri="{FF2B5EF4-FFF2-40B4-BE49-F238E27FC236}">
              <a16:creationId xmlns:a16="http://schemas.microsoft.com/office/drawing/2014/main" id="{30A9C6C6-A593-464D-9073-C2B1FD0DCCF2}"/>
            </a:ext>
          </a:extLst>
        </xdr:cNvPr>
        <xdr:cNvSpPr/>
      </xdr:nvSpPr>
      <xdr:spPr>
        <a:xfrm>
          <a:off x="8199783" y="7147891"/>
          <a:ext cx="2368826"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SYSTEM_LOCKUP_EXIT</a:t>
          </a:r>
        </a:p>
      </xdr:txBody>
    </xdr:sp>
    <xdr:clientData/>
  </xdr:twoCellAnchor>
  <xdr:twoCellAnchor>
    <xdr:from>
      <xdr:col>45</xdr:col>
      <xdr:colOff>0</xdr:colOff>
      <xdr:row>34</xdr:row>
      <xdr:rowOff>1</xdr:rowOff>
    </xdr:from>
    <xdr:to>
      <xdr:col>53</xdr:col>
      <xdr:colOff>172693</xdr:colOff>
      <xdr:row>36</xdr:row>
      <xdr:rowOff>0</xdr:rowOff>
    </xdr:to>
    <xdr:sp macro="" textlink="">
      <xdr:nvSpPr>
        <xdr:cNvPr id="28" name="Rectangle 27">
          <a:hlinkClick xmlns:r="http://schemas.openxmlformats.org/officeDocument/2006/relationships" r:id="rId18"/>
          <a:extLst>
            <a:ext uri="{FF2B5EF4-FFF2-40B4-BE49-F238E27FC236}">
              <a16:creationId xmlns:a16="http://schemas.microsoft.com/office/drawing/2014/main" id="{EC5B52F3-7768-46C3-A447-173610A1DDD5}"/>
            </a:ext>
          </a:extLst>
        </xdr:cNvPr>
        <xdr:cNvSpPr/>
      </xdr:nvSpPr>
      <xdr:spPr>
        <a:xfrm>
          <a:off x="8199783" y="4373218"/>
          <a:ext cx="1630432"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CANCEL</a:t>
          </a:r>
          <a:r>
            <a:rPr lang="en-AU" sz="1000" baseline="0">
              <a:solidFill>
                <a:srgbClr val="FF0000"/>
              </a:solidFill>
              <a:latin typeface="+mn-lt"/>
              <a:cs typeface="Arial" panose="020B0604020202020204" pitchFamily="34" charset="0"/>
            </a:rPr>
            <a:t>_CREDIT</a:t>
          </a:r>
          <a:endParaRPr lang="en-AU" sz="1000">
            <a:solidFill>
              <a:srgbClr val="FF0000"/>
            </a:solidFill>
            <a:latin typeface="+mn-lt"/>
            <a:cs typeface="Arial" panose="020B0604020202020204" pitchFamily="34" charset="0"/>
          </a:endParaRPr>
        </a:p>
      </xdr:txBody>
    </xdr:sp>
    <xdr:clientData/>
  </xdr:twoCellAnchor>
  <xdr:twoCellAnchor>
    <xdr:from>
      <xdr:col>45</xdr:col>
      <xdr:colOff>9524</xdr:colOff>
      <xdr:row>43</xdr:row>
      <xdr:rowOff>107673</xdr:rowOff>
    </xdr:from>
    <xdr:to>
      <xdr:col>54</xdr:col>
      <xdr:colOff>0</xdr:colOff>
      <xdr:row>45</xdr:row>
      <xdr:rowOff>107673</xdr:rowOff>
    </xdr:to>
    <xdr:sp macro="" textlink="">
      <xdr:nvSpPr>
        <xdr:cNvPr id="29" name="Rectangle 28">
          <a:hlinkClick xmlns:r="http://schemas.openxmlformats.org/officeDocument/2006/relationships" r:id="rId19"/>
          <a:extLst>
            <a:ext uri="{FF2B5EF4-FFF2-40B4-BE49-F238E27FC236}">
              <a16:creationId xmlns:a16="http://schemas.microsoft.com/office/drawing/2014/main" id="{74D690DF-DE2D-4CE8-AF30-887DBAE07C6D}"/>
            </a:ext>
          </a:extLst>
        </xdr:cNvPr>
        <xdr:cNvSpPr/>
      </xdr:nvSpPr>
      <xdr:spPr>
        <a:xfrm>
          <a:off x="8209307" y="5971760"/>
          <a:ext cx="1630432"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TICKET_OUT_PRINT_START</a:t>
          </a:r>
        </a:p>
      </xdr:txBody>
    </xdr:sp>
    <xdr:clientData/>
  </xdr:twoCellAnchor>
  <xdr:twoCellAnchor>
    <xdr:from>
      <xdr:col>45</xdr:col>
      <xdr:colOff>9524</xdr:colOff>
      <xdr:row>39</xdr:row>
      <xdr:rowOff>0</xdr:rowOff>
    </xdr:from>
    <xdr:to>
      <xdr:col>54</xdr:col>
      <xdr:colOff>0</xdr:colOff>
      <xdr:row>41</xdr:row>
      <xdr:rowOff>0</xdr:rowOff>
    </xdr:to>
    <xdr:sp macro="" textlink="">
      <xdr:nvSpPr>
        <xdr:cNvPr id="30" name="Rectangle 29">
          <a:hlinkClick xmlns:r="http://schemas.openxmlformats.org/officeDocument/2006/relationships" r:id="rId20"/>
          <a:extLst>
            <a:ext uri="{FF2B5EF4-FFF2-40B4-BE49-F238E27FC236}">
              <a16:creationId xmlns:a16="http://schemas.microsoft.com/office/drawing/2014/main" id="{803D7450-13F2-4CCB-B211-2275896C281C}"/>
            </a:ext>
          </a:extLst>
        </xdr:cNvPr>
        <xdr:cNvSpPr/>
      </xdr:nvSpPr>
      <xdr:spPr>
        <a:xfrm>
          <a:off x="8209307" y="5035826"/>
          <a:ext cx="1630432"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ECT_FROM_CM</a:t>
          </a:r>
        </a:p>
      </xdr:txBody>
    </xdr:sp>
    <xdr:clientData/>
  </xdr:twoCellAnchor>
  <xdr:twoCellAnchor>
    <xdr:from>
      <xdr:col>45</xdr:col>
      <xdr:colOff>0</xdr:colOff>
      <xdr:row>30</xdr:row>
      <xdr:rowOff>0</xdr:rowOff>
    </xdr:from>
    <xdr:to>
      <xdr:col>54</xdr:col>
      <xdr:colOff>0</xdr:colOff>
      <xdr:row>32</xdr:row>
      <xdr:rowOff>0</xdr:rowOff>
    </xdr:to>
    <xdr:sp macro="" textlink="">
      <xdr:nvSpPr>
        <xdr:cNvPr id="31" name="Rectangle 30">
          <a:hlinkClick xmlns:r="http://schemas.openxmlformats.org/officeDocument/2006/relationships" r:id="rId21"/>
          <a:extLst>
            <a:ext uri="{FF2B5EF4-FFF2-40B4-BE49-F238E27FC236}">
              <a16:creationId xmlns:a16="http://schemas.microsoft.com/office/drawing/2014/main" id="{4BE2875C-1E4F-4621-B66A-3F05936D87DC}"/>
            </a:ext>
          </a:extLst>
        </xdr:cNvPr>
        <xdr:cNvSpPr/>
      </xdr:nvSpPr>
      <xdr:spPr>
        <a:xfrm>
          <a:off x="8199783" y="3843130"/>
          <a:ext cx="1639956"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SYSTEM_LOCKUP_CLEARED</a:t>
          </a:r>
        </a:p>
      </xdr:txBody>
    </xdr:sp>
    <xdr:clientData/>
  </xdr:twoCellAnchor>
  <xdr:twoCellAnchor>
    <xdr:from>
      <xdr:col>45</xdr:col>
      <xdr:colOff>0</xdr:colOff>
      <xdr:row>48</xdr:row>
      <xdr:rowOff>0</xdr:rowOff>
    </xdr:from>
    <xdr:to>
      <xdr:col>55</xdr:col>
      <xdr:colOff>1244</xdr:colOff>
      <xdr:row>50</xdr:row>
      <xdr:rowOff>1</xdr:rowOff>
    </xdr:to>
    <xdr:sp macro="" textlink="">
      <xdr:nvSpPr>
        <xdr:cNvPr id="32" name="Rectangle 31">
          <a:hlinkClick xmlns:r="http://schemas.openxmlformats.org/officeDocument/2006/relationships" r:id="rId22"/>
          <a:extLst>
            <a:ext uri="{FF2B5EF4-FFF2-40B4-BE49-F238E27FC236}">
              <a16:creationId xmlns:a16="http://schemas.microsoft.com/office/drawing/2014/main" id="{FB69552F-7DE7-4CC8-9115-6435CBE87F5B}"/>
            </a:ext>
          </a:extLst>
        </xdr:cNvPr>
        <xdr:cNvSpPr/>
      </xdr:nvSpPr>
      <xdr:spPr>
        <a:xfrm>
          <a:off x="8199783" y="6228522"/>
          <a:ext cx="1823418"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SYSTEM_LOCKUP_RESPONSE</a:t>
          </a:r>
        </a:p>
      </xdr:txBody>
    </xdr:sp>
    <xdr:clientData/>
  </xdr:twoCellAnchor>
  <xdr:twoCellAnchor>
    <xdr:from>
      <xdr:col>45</xdr:col>
      <xdr:colOff>1245</xdr:colOff>
      <xdr:row>51</xdr:row>
      <xdr:rowOff>2</xdr:rowOff>
    </xdr:from>
    <xdr:to>
      <xdr:col>55</xdr:col>
      <xdr:colOff>1245</xdr:colOff>
      <xdr:row>53</xdr:row>
      <xdr:rowOff>1</xdr:rowOff>
    </xdr:to>
    <xdr:sp macro="" textlink="">
      <xdr:nvSpPr>
        <xdr:cNvPr id="33" name="Rectangle 32">
          <a:hlinkClick xmlns:r="http://schemas.openxmlformats.org/officeDocument/2006/relationships" r:id="rId23"/>
          <a:extLst>
            <a:ext uri="{FF2B5EF4-FFF2-40B4-BE49-F238E27FC236}">
              <a16:creationId xmlns:a16="http://schemas.microsoft.com/office/drawing/2014/main" id="{E5EAC1D4-9278-4F0D-A528-BF6373A83F0D}"/>
            </a:ext>
          </a:extLst>
        </xdr:cNvPr>
        <xdr:cNvSpPr/>
      </xdr:nvSpPr>
      <xdr:spPr>
        <a:xfrm>
          <a:off x="8201028" y="6626089"/>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SYSTEM_LOCKUP_TIMEOUT</a:t>
          </a:r>
        </a:p>
      </xdr:txBody>
    </xdr:sp>
    <xdr:clientData/>
  </xdr:twoCellAnchor>
  <xdr:twoCellAnchor>
    <xdr:from>
      <xdr:col>31</xdr:col>
      <xdr:colOff>0</xdr:colOff>
      <xdr:row>39</xdr:row>
      <xdr:rowOff>0</xdr:rowOff>
    </xdr:from>
    <xdr:to>
      <xdr:col>36</xdr:col>
      <xdr:colOff>181262</xdr:colOff>
      <xdr:row>41</xdr:row>
      <xdr:rowOff>0</xdr:rowOff>
    </xdr:to>
    <xdr:sp macro="" textlink="">
      <xdr:nvSpPr>
        <xdr:cNvPr id="34" name="Rectangle 33">
          <a:hlinkClick xmlns:r="http://schemas.openxmlformats.org/officeDocument/2006/relationships" r:id="rId24"/>
          <a:extLst>
            <a:ext uri="{FF2B5EF4-FFF2-40B4-BE49-F238E27FC236}">
              <a16:creationId xmlns:a16="http://schemas.microsoft.com/office/drawing/2014/main" id="{5BE2E49A-A15A-4ABD-BDCC-9498D064C27F}"/>
            </a:ext>
          </a:extLst>
        </xdr:cNvPr>
        <xdr:cNvSpPr/>
      </xdr:nvSpPr>
      <xdr:spPr>
        <a:xfrm>
          <a:off x="5648739" y="5035826"/>
          <a:ext cx="1092349"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GAMBLE_ENTRY</a:t>
          </a:r>
        </a:p>
      </xdr:txBody>
    </xdr:sp>
    <xdr:clientData/>
  </xdr:twoCellAnchor>
  <xdr:twoCellAnchor>
    <xdr:from>
      <xdr:col>31</xdr:col>
      <xdr:colOff>956</xdr:colOff>
      <xdr:row>43</xdr:row>
      <xdr:rowOff>0</xdr:rowOff>
    </xdr:from>
    <xdr:to>
      <xdr:col>35</xdr:col>
      <xdr:colOff>0</xdr:colOff>
      <xdr:row>44</xdr:row>
      <xdr:rowOff>131883</xdr:rowOff>
    </xdr:to>
    <xdr:sp macro="" textlink="">
      <xdr:nvSpPr>
        <xdr:cNvPr id="35" name="Rectangle 34">
          <a:hlinkClick xmlns:r="http://schemas.openxmlformats.org/officeDocument/2006/relationships" r:id="rId25"/>
          <a:extLst>
            <a:ext uri="{FF2B5EF4-FFF2-40B4-BE49-F238E27FC236}">
              <a16:creationId xmlns:a16="http://schemas.microsoft.com/office/drawing/2014/main" id="{226C55B4-4A92-47EE-A850-7A92D5815807}"/>
            </a:ext>
          </a:extLst>
        </xdr:cNvPr>
        <xdr:cNvSpPr/>
      </xdr:nvSpPr>
      <xdr:spPr>
        <a:xfrm>
          <a:off x="5649695" y="5565913"/>
          <a:ext cx="727914" cy="264405"/>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lang="en-AU" sz="1000">
              <a:solidFill>
                <a:srgbClr val="FF0000"/>
              </a:solidFill>
              <a:latin typeface="+mn-lt"/>
              <a:cs typeface="Arial" panose="020B0604020202020204" pitchFamily="34" charset="0"/>
            </a:rPr>
            <a:t>GAMBLE</a:t>
          </a:r>
        </a:p>
      </xdr:txBody>
    </xdr:sp>
    <xdr:clientData/>
  </xdr:twoCellAnchor>
  <xdr:twoCellAnchor>
    <xdr:from>
      <xdr:col>28</xdr:col>
      <xdr:colOff>0</xdr:colOff>
      <xdr:row>50</xdr:row>
      <xdr:rowOff>0</xdr:rowOff>
    </xdr:from>
    <xdr:to>
      <xdr:col>38</xdr:col>
      <xdr:colOff>0</xdr:colOff>
      <xdr:row>51</xdr:row>
      <xdr:rowOff>131884</xdr:rowOff>
    </xdr:to>
    <xdr:sp macro="" textlink="">
      <xdr:nvSpPr>
        <xdr:cNvPr id="36" name="Rectangle 35">
          <a:hlinkClick xmlns:r="http://schemas.openxmlformats.org/officeDocument/2006/relationships" r:id="rId26"/>
          <a:extLst>
            <a:ext uri="{FF2B5EF4-FFF2-40B4-BE49-F238E27FC236}">
              <a16:creationId xmlns:a16="http://schemas.microsoft.com/office/drawing/2014/main" id="{F54B06A9-420C-46BB-A422-898D51009D59}"/>
            </a:ext>
          </a:extLst>
        </xdr:cNvPr>
        <xdr:cNvSpPr/>
      </xdr:nvSpPr>
      <xdr:spPr>
        <a:xfrm>
          <a:off x="5102087" y="6493565"/>
          <a:ext cx="1822174" cy="264406"/>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lang="en-AU" sz="1000">
              <a:solidFill>
                <a:srgbClr val="FF0000"/>
              </a:solidFill>
              <a:latin typeface="+mn-lt"/>
              <a:cs typeface="Arial" panose="020B0604020202020204" pitchFamily="34" charset="0"/>
            </a:rPr>
            <a:t>GAMBLE_EXIT</a:t>
          </a:r>
        </a:p>
      </xdr:txBody>
    </xdr:sp>
    <xdr:clientData/>
  </xdr:twoCellAnchor>
  <xdr:twoCellAnchor>
    <xdr:from>
      <xdr:col>20</xdr:col>
      <xdr:colOff>10766</xdr:colOff>
      <xdr:row>39</xdr:row>
      <xdr:rowOff>132520</xdr:rowOff>
    </xdr:from>
    <xdr:to>
      <xdr:col>25</xdr:col>
      <xdr:colOff>0</xdr:colOff>
      <xdr:row>42</xdr:row>
      <xdr:rowOff>0</xdr:rowOff>
    </xdr:to>
    <xdr:sp macro="" textlink="">
      <xdr:nvSpPr>
        <xdr:cNvPr id="37" name="Rectangle 36">
          <a:hlinkClick xmlns:r="http://schemas.openxmlformats.org/officeDocument/2006/relationships" r:id="rId27"/>
          <a:extLst>
            <a:ext uri="{FF2B5EF4-FFF2-40B4-BE49-F238E27FC236}">
              <a16:creationId xmlns:a16="http://schemas.microsoft.com/office/drawing/2014/main" id="{330E5DBC-5671-49D0-B179-765FAD4BF287}"/>
            </a:ext>
          </a:extLst>
        </xdr:cNvPr>
        <xdr:cNvSpPr/>
      </xdr:nvSpPr>
      <xdr:spPr>
        <a:xfrm>
          <a:off x="3655114" y="5168346"/>
          <a:ext cx="900321" cy="265045"/>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r"/>
          <a:r>
            <a:rPr lang="en-AU" sz="1000">
              <a:solidFill>
                <a:srgbClr val="FF0000"/>
              </a:solidFill>
              <a:latin typeface="+mn-lt"/>
              <a:cs typeface="Arial" panose="020B0604020202020204" pitchFamily="34" charset="0"/>
            </a:rPr>
            <a:t>TAKE_WIN</a:t>
          </a:r>
        </a:p>
      </xdr:txBody>
    </xdr:sp>
    <xdr:clientData/>
  </xdr:twoCellAnchor>
  <xdr:twoCellAnchor>
    <xdr:from>
      <xdr:col>10</xdr:col>
      <xdr:colOff>0</xdr:colOff>
      <xdr:row>55</xdr:row>
      <xdr:rowOff>0</xdr:rowOff>
    </xdr:from>
    <xdr:to>
      <xdr:col>38</xdr:col>
      <xdr:colOff>0</xdr:colOff>
      <xdr:row>57</xdr:row>
      <xdr:rowOff>0</xdr:rowOff>
    </xdr:to>
    <xdr:sp macro="" textlink="">
      <xdr:nvSpPr>
        <xdr:cNvPr id="38" name="Rectangle 37">
          <a:hlinkClick xmlns:r="http://schemas.openxmlformats.org/officeDocument/2006/relationships" r:id="rId28"/>
          <a:extLst>
            <a:ext uri="{FF2B5EF4-FFF2-40B4-BE49-F238E27FC236}">
              <a16:creationId xmlns:a16="http://schemas.microsoft.com/office/drawing/2014/main" id="{10677448-2A7F-4892-9BF4-83A6EC446F59}"/>
            </a:ext>
          </a:extLst>
        </xdr:cNvPr>
        <xdr:cNvSpPr/>
      </xdr:nvSpPr>
      <xdr:spPr>
        <a:xfrm>
          <a:off x="1822174" y="7156174"/>
          <a:ext cx="5102087"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PLAY_COMPLETE</a:t>
          </a:r>
        </a:p>
      </xdr:txBody>
    </xdr:sp>
    <xdr:clientData/>
  </xdr:twoCellAnchor>
  <xdr:twoCellAnchor>
    <xdr:from>
      <xdr:col>3</xdr:col>
      <xdr:colOff>9523</xdr:colOff>
      <xdr:row>40</xdr:row>
      <xdr:rowOff>7327</xdr:rowOff>
    </xdr:from>
    <xdr:to>
      <xdr:col>13</xdr:col>
      <xdr:colOff>0</xdr:colOff>
      <xdr:row>42</xdr:row>
      <xdr:rowOff>7328</xdr:rowOff>
    </xdr:to>
    <xdr:sp macro="" textlink="">
      <xdr:nvSpPr>
        <xdr:cNvPr id="39" name="Rectangle 38">
          <a:hlinkClick xmlns:r="http://schemas.openxmlformats.org/officeDocument/2006/relationships" r:id="rId29"/>
          <a:extLst>
            <a:ext uri="{FF2B5EF4-FFF2-40B4-BE49-F238E27FC236}">
              <a16:creationId xmlns:a16="http://schemas.microsoft.com/office/drawing/2014/main" id="{E87742F5-A6C0-4141-8DF2-30DD6B5E53A0}"/>
            </a:ext>
          </a:extLst>
        </xdr:cNvPr>
        <xdr:cNvSpPr/>
      </xdr:nvSpPr>
      <xdr:spPr>
        <a:xfrm>
          <a:off x="373958" y="5175675"/>
          <a:ext cx="1812651"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LP_AWARD_LOCKUP_ENTRY</a:t>
          </a:r>
        </a:p>
      </xdr:txBody>
    </xdr:sp>
    <xdr:clientData/>
  </xdr:twoCellAnchor>
  <xdr:twoCellAnchor>
    <xdr:from>
      <xdr:col>3</xdr:col>
      <xdr:colOff>9523</xdr:colOff>
      <xdr:row>43</xdr:row>
      <xdr:rowOff>7328</xdr:rowOff>
    </xdr:from>
    <xdr:to>
      <xdr:col>13</xdr:col>
      <xdr:colOff>0</xdr:colOff>
      <xdr:row>45</xdr:row>
      <xdr:rowOff>7327</xdr:rowOff>
    </xdr:to>
    <xdr:sp macro="" textlink="">
      <xdr:nvSpPr>
        <xdr:cNvPr id="40" name="Rectangle 39">
          <a:hlinkClick xmlns:r="http://schemas.openxmlformats.org/officeDocument/2006/relationships" r:id="rId30"/>
          <a:extLst>
            <a:ext uri="{FF2B5EF4-FFF2-40B4-BE49-F238E27FC236}">
              <a16:creationId xmlns:a16="http://schemas.microsoft.com/office/drawing/2014/main" id="{9C1EBB91-08E5-460C-BC4C-EB9D81786329}"/>
            </a:ext>
          </a:extLst>
        </xdr:cNvPr>
        <xdr:cNvSpPr/>
      </xdr:nvSpPr>
      <xdr:spPr>
        <a:xfrm>
          <a:off x="373958" y="5573241"/>
          <a:ext cx="1812651"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LP_AWARD_LOCKUP_EXIT</a:t>
          </a:r>
        </a:p>
      </xdr:txBody>
    </xdr:sp>
    <xdr:clientData/>
  </xdr:twoCellAnchor>
  <xdr:twoCellAnchor>
    <xdr:from>
      <xdr:col>30</xdr:col>
      <xdr:colOff>0</xdr:colOff>
      <xdr:row>9</xdr:row>
      <xdr:rowOff>0</xdr:rowOff>
    </xdr:from>
    <xdr:to>
      <xdr:col>30</xdr:col>
      <xdr:colOff>0</xdr:colOff>
      <xdr:row>10</xdr:row>
      <xdr:rowOff>0</xdr:rowOff>
    </xdr:to>
    <xdr:cxnSp macro="">
      <xdr:nvCxnSpPr>
        <xdr:cNvPr id="42" name="Straight Connector 41">
          <a:extLst>
            <a:ext uri="{FF2B5EF4-FFF2-40B4-BE49-F238E27FC236}">
              <a16:creationId xmlns:a16="http://schemas.microsoft.com/office/drawing/2014/main" id="{DC352973-96C3-40CA-A072-6F5DB84C517F}"/>
            </a:ext>
          </a:extLst>
        </xdr:cNvPr>
        <xdr:cNvCxnSpPr>
          <a:stCxn id="4" idx="2"/>
          <a:endCxn id="14" idx="0"/>
        </xdr:cNvCxnSpPr>
      </xdr:nvCxnSpPr>
      <xdr:spPr>
        <a:xfrm>
          <a:off x="5466522" y="1358348"/>
          <a:ext cx="0" cy="132522"/>
        </a:xfrm>
        <a:prstGeom prst="line">
          <a:avLst/>
        </a:prstGeom>
        <a:ln w="19050"/>
      </xdr:spPr>
      <xdr:style>
        <a:lnRef idx="1">
          <a:schemeClr val="accent6"/>
        </a:lnRef>
        <a:fillRef idx="0">
          <a:schemeClr val="accent6"/>
        </a:fillRef>
        <a:effectRef idx="0">
          <a:schemeClr val="accent6"/>
        </a:effectRef>
        <a:fontRef idx="minor">
          <a:schemeClr val="tx1"/>
        </a:fontRef>
      </xdr:style>
    </xdr:cxnSp>
    <xdr:clientData/>
  </xdr:twoCellAnchor>
  <xdr:twoCellAnchor>
    <xdr:from>
      <xdr:col>30</xdr:col>
      <xdr:colOff>56736</xdr:colOff>
      <xdr:row>15</xdr:row>
      <xdr:rowOff>116912</xdr:rowOff>
    </xdr:from>
    <xdr:to>
      <xdr:col>30</xdr:col>
      <xdr:colOff>56736</xdr:colOff>
      <xdr:row>16</xdr:row>
      <xdr:rowOff>124239</xdr:rowOff>
    </xdr:to>
    <xdr:cxnSp macro="">
      <xdr:nvCxnSpPr>
        <xdr:cNvPr id="48" name="Straight Connector 47">
          <a:extLst>
            <a:ext uri="{FF2B5EF4-FFF2-40B4-BE49-F238E27FC236}">
              <a16:creationId xmlns:a16="http://schemas.microsoft.com/office/drawing/2014/main" id="{BE802B5C-CA97-4762-98DB-24C6E001BC6B}"/>
            </a:ext>
          </a:extLst>
        </xdr:cNvPr>
        <xdr:cNvCxnSpPr>
          <a:stCxn id="15" idx="2"/>
          <a:endCxn id="16" idx="0"/>
        </xdr:cNvCxnSpPr>
      </xdr:nvCxnSpPr>
      <xdr:spPr>
        <a:xfrm>
          <a:off x="5523258" y="2270390"/>
          <a:ext cx="0" cy="139849"/>
        </a:xfrm>
        <a:prstGeom prst="line">
          <a:avLst/>
        </a:prstGeom>
        <a:ln w="19050"/>
      </xdr:spPr>
      <xdr:style>
        <a:lnRef idx="1">
          <a:schemeClr val="accent6"/>
        </a:lnRef>
        <a:fillRef idx="0">
          <a:schemeClr val="accent6"/>
        </a:fillRef>
        <a:effectRef idx="0">
          <a:schemeClr val="accent6"/>
        </a:effectRef>
        <a:fontRef idx="minor">
          <a:schemeClr val="tx1"/>
        </a:fontRef>
      </xdr:style>
    </xdr:cxnSp>
    <xdr:clientData/>
  </xdr:twoCellAnchor>
  <xdr:twoCellAnchor>
    <xdr:from>
      <xdr:col>18</xdr:col>
      <xdr:colOff>0</xdr:colOff>
      <xdr:row>9</xdr:row>
      <xdr:rowOff>0</xdr:rowOff>
    </xdr:from>
    <xdr:to>
      <xdr:col>24</xdr:col>
      <xdr:colOff>0</xdr:colOff>
      <xdr:row>13</xdr:row>
      <xdr:rowOff>124237</xdr:rowOff>
    </xdr:to>
    <xdr:sp macro="" textlink="">
      <xdr:nvSpPr>
        <xdr:cNvPr id="58" name="Flowchart: Manual Operation 57">
          <a:extLst>
            <a:ext uri="{FF2B5EF4-FFF2-40B4-BE49-F238E27FC236}">
              <a16:creationId xmlns:a16="http://schemas.microsoft.com/office/drawing/2014/main" id="{6F946F50-AA6E-47D1-B0C0-19D70FC4FF73}"/>
            </a:ext>
          </a:extLst>
        </xdr:cNvPr>
        <xdr:cNvSpPr/>
      </xdr:nvSpPr>
      <xdr:spPr>
        <a:xfrm>
          <a:off x="3279913" y="1358348"/>
          <a:ext cx="1093304" cy="654324"/>
        </a:xfrm>
        <a:prstGeom prst="flowChartManualOperation">
          <a:avLst/>
        </a:prstGeom>
        <a:solidFill>
          <a:schemeClr val="accent2">
            <a:lumMod val="60000"/>
            <a:lumOff val="40000"/>
          </a:schemeClr>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none" rtlCol="0" anchor="ctr" anchorCtr="0"/>
        <a:lstStyle/>
        <a:p>
          <a:pPr algn="ctr"/>
          <a:r>
            <a:rPr lang="en-AU" sz="1000">
              <a:solidFill>
                <a:srgbClr val="002060"/>
              </a:solidFill>
            </a:rPr>
            <a:t>Play</a:t>
          </a:r>
          <a:endParaRPr lang="en-AU" sz="1000" baseline="0">
            <a:solidFill>
              <a:srgbClr val="002060"/>
            </a:solidFill>
          </a:endParaRPr>
        </a:p>
        <a:p>
          <a:pPr algn="ctr"/>
          <a:r>
            <a:rPr lang="en-AU" sz="1000" baseline="0">
              <a:solidFill>
                <a:srgbClr val="002060"/>
              </a:solidFill>
            </a:rPr>
            <a:t>start</a:t>
          </a:r>
          <a:endParaRPr lang="en-AU" sz="1000">
            <a:solidFill>
              <a:srgbClr val="002060"/>
            </a:solidFill>
          </a:endParaRPr>
        </a:p>
      </xdr:txBody>
    </xdr:sp>
    <xdr:clientData/>
  </xdr:twoCellAnchor>
  <xdr:twoCellAnchor>
    <xdr:from>
      <xdr:col>45</xdr:col>
      <xdr:colOff>66260</xdr:colOff>
      <xdr:row>9</xdr:row>
      <xdr:rowOff>8284</xdr:rowOff>
    </xdr:from>
    <xdr:to>
      <xdr:col>51</xdr:col>
      <xdr:colOff>66261</xdr:colOff>
      <xdr:row>14</xdr:row>
      <xdr:rowOff>0</xdr:rowOff>
    </xdr:to>
    <xdr:sp macro="" textlink="">
      <xdr:nvSpPr>
        <xdr:cNvPr id="74" name="Flowchart: Manual Operation 73">
          <a:hlinkClick xmlns:r="http://schemas.openxmlformats.org/officeDocument/2006/relationships" r:id="rId31"/>
          <a:extLst>
            <a:ext uri="{FF2B5EF4-FFF2-40B4-BE49-F238E27FC236}">
              <a16:creationId xmlns:a16="http://schemas.microsoft.com/office/drawing/2014/main" id="{AAD8FB44-C9F8-4B19-BE7E-FF34794FA14E}"/>
            </a:ext>
          </a:extLst>
        </xdr:cNvPr>
        <xdr:cNvSpPr/>
      </xdr:nvSpPr>
      <xdr:spPr>
        <a:xfrm>
          <a:off x="8266043" y="1366632"/>
          <a:ext cx="1093305" cy="654325"/>
        </a:xfrm>
        <a:prstGeom prst="flowChartManualOperation">
          <a:avLst/>
        </a:prstGeom>
        <a:solidFill>
          <a:schemeClr val="accent2">
            <a:lumMod val="60000"/>
            <a:lumOff val="40000"/>
          </a:schemeClr>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overflow" horzOverflow="overflow" wrap="none" rtlCol="0" anchor="ctr" anchorCtr="0"/>
        <a:lstStyle/>
        <a:p>
          <a:pPr algn="ctr"/>
          <a:r>
            <a:rPr lang="en-AU" sz="1000">
              <a:solidFill>
                <a:srgbClr val="002060"/>
              </a:solidFill>
            </a:rPr>
            <a:t>rcCollectPress()</a:t>
          </a:r>
        </a:p>
        <a:p>
          <a:pPr algn="ctr"/>
          <a:r>
            <a:rPr lang="en-AU" sz="1000">
              <a:solidFill>
                <a:srgbClr val="002060"/>
              </a:solidFill>
            </a:rPr>
            <a:t>or</a:t>
          </a:r>
        </a:p>
        <a:p>
          <a:pPr algn="ctr"/>
          <a:r>
            <a:rPr lang="en-AU" sz="1000">
              <a:solidFill>
                <a:srgbClr val="002060"/>
              </a:solidFill>
            </a:rPr>
            <a:t>collect btn</a:t>
          </a:r>
        </a:p>
      </xdr:txBody>
    </xdr:sp>
    <xdr:clientData/>
  </xdr:twoCellAnchor>
  <xdr:twoCellAnchor>
    <xdr:from>
      <xdr:col>48</xdr:col>
      <xdr:colOff>66261</xdr:colOff>
      <xdr:row>14</xdr:row>
      <xdr:rowOff>0</xdr:rowOff>
    </xdr:from>
    <xdr:to>
      <xdr:col>48</xdr:col>
      <xdr:colOff>70402</xdr:colOff>
      <xdr:row>17</xdr:row>
      <xdr:rowOff>8284</xdr:rowOff>
    </xdr:to>
    <xdr:cxnSp macro="">
      <xdr:nvCxnSpPr>
        <xdr:cNvPr id="77" name="Straight Arrow Connector 76">
          <a:extLst>
            <a:ext uri="{FF2B5EF4-FFF2-40B4-BE49-F238E27FC236}">
              <a16:creationId xmlns:a16="http://schemas.microsoft.com/office/drawing/2014/main" id="{CD76F600-5C1D-4DFA-B5FE-E45B46DD1436}"/>
            </a:ext>
          </a:extLst>
        </xdr:cNvPr>
        <xdr:cNvCxnSpPr>
          <a:stCxn id="74" idx="2"/>
          <a:endCxn id="17" idx="0"/>
        </xdr:cNvCxnSpPr>
      </xdr:nvCxnSpPr>
      <xdr:spPr>
        <a:xfrm>
          <a:off x="8812696" y="2020957"/>
          <a:ext cx="4141" cy="405849"/>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10766</xdr:colOff>
      <xdr:row>20</xdr:row>
      <xdr:rowOff>0</xdr:rowOff>
    </xdr:from>
    <xdr:to>
      <xdr:col>58</xdr:col>
      <xdr:colOff>0</xdr:colOff>
      <xdr:row>20</xdr:row>
      <xdr:rowOff>0</xdr:rowOff>
    </xdr:to>
    <xdr:cxnSp macro="">
      <xdr:nvCxnSpPr>
        <xdr:cNvPr id="89" name="Straight Connector 88">
          <a:extLst>
            <a:ext uri="{FF2B5EF4-FFF2-40B4-BE49-F238E27FC236}">
              <a16:creationId xmlns:a16="http://schemas.microsoft.com/office/drawing/2014/main" id="{EEF9E60E-5DD8-43E2-B36F-C6FDD57C41E0}"/>
            </a:ext>
          </a:extLst>
        </xdr:cNvPr>
        <xdr:cNvCxnSpPr>
          <a:stCxn id="2" idx="3"/>
        </xdr:cNvCxnSpPr>
      </xdr:nvCxnSpPr>
      <xdr:spPr>
        <a:xfrm>
          <a:off x="2744027" y="2517913"/>
          <a:ext cx="7642364" cy="0"/>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182217</xdr:colOff>
      <xdr:row>17</xdr:row>
      <xdr:rowOff>0</xdr:rowOff>
    </xdr:from>
    <xdr:to>
      <xdr:col>18</xdr:col>
      <xdr:colOff>10767</xdr:colOff>
      <xdr:row>17</xdr:row>
      <xdr:rowOff>0</xdr:rowOff>
    </xdr:to>
    <xdr:cxnSp macro="">
      <xdr:nvCxnSpPr>
        <xdr:cNvPr id="92" name="Straight Connector 91">
          <a:extLst>
            <a:ext uri="{FF2B5EF4-FFF2-40B4-BE49-F238E27FC236}">
              <a16:creationId xmlns:a16="http://schemas.microsoft.com/office/drawing/2014/main" id="{3B50A6F9-4BFD-403F-BCBB-1EBA7C4D8D2C}"/>
            </a:ext>
          </a:extLst>
        </xdr:cNvPr>
        <xdr:cNvCxnSpPr>
          <a:stCxn id="3" idx="3"/>
        </xdr:cNvCxnSpPr>
      </xdr:nvCxnSpPr>
      <xdr:spPr>
        <a:xfrm>
          <a:off x="2551043" y="1722783"/>
          <a:ext cx="375202" cy="0"/>
        </a:xfrm>
        <a:prstGeom prst="line">
          <a:avLst/>
        </a:prstGeom>
        <a:ln w="12700">
          <a:solidFill>
            <a:schemeClr val="accent6"/>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55</xdr:col>
      <xdr:colOff>0</xdr:colOff>
      <xdr:row>32</xdr:row>
      <xdr:rowOff>0</xdr:rowOff>
    </xdr:from>
    <xdr:to>
      <xdr:col>59</xdr:col>
      <xdr:colOff>0</xdr:colOff>
      <xdr:row>36</xdr:row>
      <xdr:rowOff>1</xdr:rowOff>
    </xdr:to>
    <xdr:sp macro="" textlink="">
      <xdr:nvSpPr>
        <xdr:cNvPr id="94" name="Rectangle 93">
          <a:extLst>
            <a:ext uri="{FF2B5EF4-FFF2-40B4-BE49-F238E27FC236}">
              <a16:creationId xmlns:a16="http://schemas.microsoft.com/office/drawing/2014/main" id="{B29651E9-216D-4E71-91B1-BBCE405EF49D}"/>
            </a:ext>
          </a:extLst>
        </xdr:cNvPr>
        <xdr:cNvSpPr/>
      </xdr:nvSpPr>
      <xdr:spPr>
        <a:xfrm>
          <a:off x="10021957" y="4406348"/>
          <a:ext cx="728869" cy="530088"/>
        </a:xfrm>
        <a:prstGeom prst="rect">
          <a:avLst/>
        </a:prstGeom>
        <a:solidFill>
          <a:schemeClr val="accent6">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lang="en-AU" sz="1100">
              <a:solidFill>
                <a:schemeClr val="tx1"/>
              </a:solidFill>
            </a:rPr>
            <a:t>System</a:t>
          </a:r>
          <a:r>
            <a:rPr lang="en-AU" sz="1100" baseline="0">
              <a:solidFill>
                <a:schemeClr val="tx1"/>
              </a:solidFill>
            </a:rPr>
            <a:t> Lockup</a:t>
          </a:r>
          <a:endParaRPr lang="en-AU" sz="1100">
            <a:solidFill>
              <a:schemeClr val="tx1"/>
            </a:solidFill>
          </a:endParaRPr>
        </a:p>
      </xdr:txBody>
    </xdr:sp>
    <xdr:clientData/>
  </xdr:twoCellAnchor>
  <xdr:twoCellAnchor>
    <xdr:from>
      <xdr:col>24</xdr:col>
      <xdr:colOff>1</xdr:colOff>
      <xdr:row>36</xdr:row>
      <xdr:rowOff>1</xdr:rowOff>
    </xdr:from>
    <xdr:to>
      <xdr:col>57</xdr:col>
      <xdr:colOff>2</xdr:colOff>
      <xdr:row>61</xdr:row>
      <xdr:rowOff>1</xdr:rowOff>
    </xdr:to>
    <xdr:cxnSp macro="">
      <xdr:nvCxnSpPr>
        <xdr:cNvPr id="98" name="Straight Connector 97">
          <a:extLst>
            <a:ext uri="{FF2B5EF4-FFF2-40B4-BE49-F238E27FC236}">
              <a16:creationId xmlns:a16="http://schemas.microsoft.com/office/drawing/2014/main" id="{B61EED9E-801F-4CA3-B2BF-BC17A13E39E3}"/>
            </a:ext>
          </a:extLst>
        </xdr:cNvPr>
        <xdr:cNvCxnSpPr>
          <a:stCxn id="94" idx="2"/>
          <a:endCxn id="102" idx="3"/>
        </xdr:cNvCxnSpPr>
      </xdr:nvCxnSpPr>
      <xdr:spPr>
        <a:xfrm rot="5400000">
          <a:off x="5723284" y="3288196"/>
          <a:ext cx="3313043" cy="6013175"/>
        </a:xfrm>
        <a:prstGeom prst="bentConnector2">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25</xdr:row>
      <xdr:rowOff>132521</xdr:rowOff>
    </xdr:from>
    <xdr:to>
      <xdr:col>22</xdr:col>
      <xdr:colOff>182217</xdr:colOff>
      <xdr:row>30</xdr:row>
      <xdr:rowOff>1</xdr:rowOff>
    </xdr:to>
    <xdr:sp macro="" textlink="">
      <xdr:nvSpPr>
        <xdr:cNvPr id="103" name="Rectangle 102">
          <a:extLst>
            <a:ext uri="{FF2B5EF4-FFF2-40B4-BE49-F238E27FC236}">
              <a16:creationId xmlns:a16="http://schemas.microsoft.com/office/drawing/2014/main" id="{E2BD8045-0D2D-4041-B79A-401208CF9EBC}"/>
            </a:ext>
          </a:extLst>
        </xdr:cNvPr>
        <xdr:cNvSpPr/>
      </xdr:nvSpPr>
      <xdr:spPr>
        <a:xfrm>
          <a:off x="3279913" y="3313043"/>
          <a:ext cx="728869" cy="530088"/>
        </a:xfrm>
        <a:prstGeom prst="rect">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lang="en-AU" sz="1100">
              <a:solidFill>
                <a:schemeClr val="tx1"/>
              </a:solidFill>
            </a:rPr>
            <a:t>play</a:t>
          </a:r>
          <a:r>
            <a:rPr lang="en-AU" sz="1100" baseline="0">
              <a:solidFill>
                <a:schemeClr val="tx1"/>
              </a:solidFill>
            </a:rPr>
            <a:t> show</a:t>
          </a:r>
          <a:endParaRPr lang="en-AU" sz="1100">
            <a:solidFill>
              <a:schemeClr val="tx1"/>
            </a:solidFill>
          </a:endParaRPr>
        </a:p>
      </xdr:txBody>
    </xdr:sp>
    <xdr:clientData/>
  </xdr:twoCellAnchor>
  <xdr:twoCellAnchor>
    <xdr:from>
      <xdr:col>21</xdr:col>
      <xdr:colOff>0</xdr:colOff>
      <xdr:row>13</xdr:row>
      <xdr:rowOff>124237</xdr:rowOff>
    </xdr:from>
    <xdr:to>
      <xdr:col>21</xdr:col>
      <xdr:colOff>0</xdr:colOff>
      <xdr:row>26</xdr:row>
      <xdr:rowOff>0</xdr:rowOff>
    </xdr:to>
    <xdr:cxnSp macro="">
      <xdr:nvCxnSpPr>
        <xdr:cNvPr id="105" name="Straight Arrow Connector 104">
          <a:extLst>
            <a:ext uri="{FF2B5EF4-FFF2-40B4-BE49-F238E27FC236}">
              <a16:creationId xmlns:a16="http://schemas.microsoft.com/office/drawing/2014/main" id="{22A51DDC-6C61-46F3-8AC7-C2F98B9FCEE6}"/>
            </a:ext>
          </a:extLst>
        </xdr:cNvPr>
        <xdr:cNvCxnSpPr>
          <a:stCxn id="58" idx="2"/>
          <a:endCxn id="103" idx="0"/>
        </xdr:cNvCxnSpPr>
      </xdr:nvCxnSpPr>
      <xdr:spPr>
        <a:xfrm>
          <a:off x="3826565" y="2012672"/>
          <a:ext cx="0" cy="1598545"/>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30</xdr:row>
      <xdr:rowOff>115957</xdr:rowOff>
    </xdr:from>
    <xdr:to>
      <xdr:col>23</xdr:col>
      <xdr:colOff>0</xdr:colOff>
      <xdr:row>34</xdr:row>
      <xdr:rowOff>115957</xdr:rowOff>
    </xdr:to>
    <xdr:sp macro="" textlink="">
      <xdr:nvSpPr>
        <xdr:cNvPr id="106" name="Flowchart: Decision 105">
          <a:extLst>
            <a:ext uri="{FF2B5EF4-FFF2-40B4-BE49-F238E27FC236}">
              <a16:creationId xmlns:a16="http://schemas.microsoft.com/office/drawing/2014/main" id="{DBE2300B-3522-40BC-81D2-5EDA84C0821F}"/>
            </a:ext>
          </a:extLst>
        </xdr:cNvPr>
        <xdr:cNvSpPr/>
      </xdr:nvSpPr>
      <xdr:spPr>
        <a:xfrm>
          <a:off x="3279913" y="3959087"/>
          <a:ext cx="728870" cy="530087"/>
        </a:xfrm>
        <a:prstGeom prst="flowChartDecision">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lang="en-AU" sz="1100">
              <a:solidFill>
                <a:schemeClr val="tx1"/>
              </a:solidFill>
            </a:rPr>
            <a:t>?</a:t>
          </a:r>
        </a:p>
      </xdr:txBody>
    </xdr:sp>
    <xdr:clientData/>
  </xdr:twoCellAnchor>
  <xdr:twoCellAnchor>
    <xdr:from>
      <xdr:col>5</xdr:col>
      <xdr:colOff>0</xdr:colOff>
      <xdr:row>25</xdr:row>
      <xdr:rowOff>132520</xdr:rowOff>
    </xdr:from>
    <xdr:to>
      <xdr:col>10</xdr:col>
      <xdr:colOff>16565</xdr:colOff>
      <xdr:row>29</xdr:row>
      <xdr:rowOff>132520</xdr:rowOff>
    </xdr:to>
    <xdr:sp macro="" textlink="">
      <xdr:nvSpPr>
        <xdr:cNvPr id="107" name="Rectangle 106">
          <a:extLst>
            <a:ext uri="{FF2B5EF4-FFF2-40B4-BE49-F238E27FC236}">
              <a16:creationId xmlns:a16="http://schemas.microsoft.com/office/drawing/2014/main" id="{DF4790E7-90F0-419C-BFCA-EC5A885A12FA}"/>
            </a:ext>
          </a:extLst>
        </xdr:cNvPr>
        <xdr:cNvSpPr/>
      </xdr:nvSpPr>
      <xdr:spPr>
        <a:xfrm>
          <a:off x="728870" y="3313042"/>
          <a:ext cx="927652" cy="530087"/>
        </a:xfrm>
        <a:prstGeom prst="rect">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lang="en-AU" sz="1100">
              <a:solidFill>
                <a:schemeClr val="tx1"/>
              </a:solidFill>
            </a:rPr>
            <a:t>feature / free games</a:t>
          </a:r>
        </a:p>
      </xdr:txBody>
    </xdr:sp>
    <xdr:clientData/>
  </xdr:twoCellAnchor>
  <xdr:twoCellAnchor>
    <xdr:from>
      <xdr:col>10</xdr:col>
      <xdr:colOff>16565</xdr:colOff>
      <xdr:row>27</xdr:row>
      <xdr:rowOff>132521</xdr:rowOff>
    </xdr:from>
    <xdr:to>
      <xdr:col>19</xdr:col>
      <xdr:colOff>0</xdr:colOff>
      <xdr:row>28</xdr:row>
      <xdr:rowOff>0</xdr:rowOff>
    </xdr:to>
    <xdr:cxnSp macro="">
      <xdr:nvCxnSpPr>
        <xdr:cNvPr id="110" name="Straight Connector 109">
          <a:extLst>
            <a:ext uri="{FF2B5EF4-FFF2-40B4-BE49-F238E27FC236}">
              <a16:creationId xmlns:a16="http://schemas.microsoft.com/office/drawing/2014/main" id="{900EFE52-58C2-4282-8CD3-7048B0A5A844}"/>
            </a:ext>
          </a:extLst>
        </xdr:cNvPr>
        <xdr:cNvCxnSpPr>
          <a:stCxn id="107" idx="3"/>
          <a:endCxn id="103" idx="1"/>
        </xdr:cNvCxnSpPr>
      </xdr:nvCxnSpPr>
      <xdr:spPr>
        <a:xfrm>
          <a:off x="1656522" y="3578086"/>
          <a:ext cx="1623391" cy="1"/>
        </a:xfrm>
        <a:prstGeom prst="line">
          <a:avLst/>
        </a:prstGeom>
        <a:ln w="12700">
          <a:solidFill>
            <a:schemeClr val="tx1"/>
          </a:solidFill>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xdr:colOff>
      <xdr:row>46</xdr:row>
      <xdr:rowOff>0</xdr:rowOff>
    </xdr:from>
    <xdr:to>
      <xdr:col>16</xdr:col>
      <xdr:colOff>16566</xdr:colOff>
      <xdr:row>50</xdr:row>
      <xdr:rowOff>0</xdr:rowOff>
    </xdr:to>
    <xdr:sp macro="" textlink="">
      <xdr:nvSpPr>
        <xdr:cNvPr id="111" name="Rectangle 110">
          <a:extLst>
            <a:ext uri="{FF2B5EF4-FFF2-40B4-BE49-F238E27FC236}">
              <a16:creationId xmlns:a16="http://schemas.microsoft.com/office/drawing/2014/main" id="{50A1DBEE-FD63-41F4-8E9C-7E67BA851B23}"/>
            </a:ext>
          </a:extLst>
        </xdr:cNvPr>
        <xdr:cNvSpPr/>
      </xdr:nvSpPr>
      <xdr:spPr>
        <a:xfrm>
          <a:off x="1822175" y="5963478"/>
          <a:ext cx="927652" cy="530087"/>
        </a:xfrm>
        <a:prstGeom prst="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lang="en-AU" sz="1100">
              <a:solidFill>
                <a:schemeClr val="tx1"/>
              </a:solidFill>
            </a:rPr>
            <a:t>LP award</a:t>
          </a:r>
          <a:r>
            <a:rPr lang="en-AU" sz="1100" baseline="0">
              <a:solidFill>
                <a:schemeClr val="tx1"/>
              </a:solidFill>
            </a:rPr>
            <a:t> lockup</a:t>
          </a:r>
          <a:endParaRPr lang="en-AU" sz="1100">
            <a:solidFill>
              <a:schemeClr val="tx1"/>
            </a:solidFill>
          </a:endParaRPr>
        </a:p>
      </xdr:txBody>
    </xdr:sp>
    <xdr:clientData/>
  </xdr:twoCellAnchor>
  <xdr:twoCellAnchor>
    <xdr:from>
      <xdr:col>12</xdr:col>
      <xdr:colOff>1</xdr:colOff>
      <xdr:row>26</xdr:row>
      <xdr:rowOff>132521</xdr:rowOff>
    </xdr:from>
    <xdr:to>
      <xdr:col>13</xdr:col>
      <xdr:colOff>0</xdr:colOff>
      <xdr:row>32</xdr:row>
      <xdr:rowOff>0</xdr:rowOff>
    </xdr:to>
    <xdr:cxnSp macro="">
      <xdr:nvCxnSpPr>
        <xdr:cNvPr id="119" name="Connector: Elbow 118">
          <a:extLst>
            <a:ext uri="{FF2B5EF4-FFF2-40B4-BE49-F238E27FC236}">
              <a16:creationId xmlns:a16="http://schemas.microsoft.com/office/drawing/2014/main" id="{48D4412B-9A5B-4405-9D93-F7950EE1ADE6}"/>
            </a:ext>
          </a:extLst>
        </xdr:cNvPr>
        <xdr:cNvCxnSpPr>
          <a:stCxn id="19" idx="3"/>
        </xdr:cNvCxnSpPr>
      </xdr:nvCxnSpPr>
      <xdr:spPr>
        <a:xfrm flipV="1">
          <a:off x="2004392" y="3445564"/>
          <a:ext cx="182217" cy="662610"/>
        </a:xfrm>
        <a:prstGeom prst="bentConnector2">
          <a:avLst/>
        </a:prstGeom>
        <a:ln w="12700">
          <a:solidFill>
            <a:schemeClr val="accent6"/>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xdr:colOff>
      <xdr:row>24</xdr:row>
      <xdr:rowOff>132521</xdr:rowOff>
    </xdr:from>
    <xdr:to>
      <xdr:col>12</xdr:col>
      <xdr:colOff>1</xdr:colOff>
      <xdr:row>28</xdr:row>
      <xdr:rowOff>132521</xdr:rowOff>
    </xdr:to>
    <xdr:cxnSp macro="">
      <xdr:nvCxnSpPr>
        <xdr:cNvPr id="130" name="Straight Connector 129">
          <a:extLst>
            <a:ext uri="{FF2B5EF4-FFF2-40B4-BE49-F238E27FC236}">
              <a16:creationId xmlns:a16="http://schemas.microsoft.com/office/drawing/2014/main" id="{1945D0F8-2A4A-4064-A9B0-E7C05338CC72}"/>
            </a:ext>
          </a:extLst>
        </xdr:cNvPr>
        <xdr:cNvCxnSpPr>
          <a:stCxn id="18" idx="2"/>
        </xdr:cNvCxnSpPr>
      </xdr:nvCxnSpPr>
      <xdr:spPr>
        <a:xfrm>
          <a:off x="2004392" y="3180521"/>
          <a:ext cx="0" cy="530087"/>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xdr:colOff>
      <xdr:row>29</xdr:row>
      <xdr:rowOff>0</xdr:rowOff>
    </xdr:from>
    <xdr:to>
      <xdr:col>12</xdr:col>
      <xdr:colOff>0</xdr:colOff>
      <xdr:row>29</xdr:row>
      <xdr:rowOff>0</xdr:rowOff>
    </xdr:to>
    <xdr:cxnSp macro="">
      <xdr:nvCxnSpPr>
        <xdr:cNvPr id="134" name="Straight Arrow Connector 133">
          <a:extLst>
            <a:ext uri="{FF2B5EF4-FFF2-40B4-BE49-F238E27FC236}">
              <a16:creationId xmlns:a16="http://schemas.microsoft.com/office/drawing/2014/main" id="{FD6D3801-CCD7-4243-ACF5-78CEF605730A}"/>
            </a:ext>
          </a:extLst>
        </xdr:cNvPr>
        <xdr:cNvCxnSpPr/>
      </xdr:nvCxnSpPr>
      <xdr:spPr>
        <a:xfrm flipH="1">
          <a:off x="1822175" y="3710609"/>
          <a:ext cx="182216" cy="0"/>
        </a:xfrm>
        <a:prstGeom prst="straightConnector1">
          <a:avLst/>
        </a:prstGeom>
        <a:ln w="127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182217</xdr:colOff>
      <xdr:row>27</xdr:row>
      <xdr:rowOff>16565</xdr:rowOff>
    </xdr:from>
    <xdr:to>
      <xdr:col>14</xdr:col>
      <xdr:colOff>0</xdr:colOff>
      <xdr:row>27</xdr:row>
      <xdr:rowOff>16565</xdr:rowOff>
    </xdr:to>
    <xdr:cxnSp macro="">
      <xdr:nvCxnSpPr>
        <xdr:cNvPr id="136" name="Straight Arrow Connector 135">
          <a:extLst>
            <a:ext uri="{FF2B5EF4-FFF2-40B4-BE49-F238E27FC236}">
              <a16:creationId xmlns:a16="http://schemas.microsoft.com/office/drawing/2014/main" id="{0094A8E3-5398-4107-ABF2-57872E6AB73C}"/>
            </a:ext>
          </a:extLst>
        </xdr:cNvPr>
        <xdr:cNvCxnSpPr/>
      </xdr:nvCxnSpPr>
      <xdr:spPr>
        <a:xfrm>
          <a:off x="2186608" y="3462130"/>
          <a:ext cx="182218" cy="0"/>
        </a:xfrm>
        <a:prstGeom prst="straightConnector1">
          <a:avLst/>
        </a:prstGeom>
        <a:ln w="12700">
          <a:solidFill>
            <a:schemeClr val="accent6"/>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99392</xdr:colOff>
      <xdr:row>27</xdr:row>
      <xdr:rowOff>125194</xdr:rowOff>
    </xdr:from>
    <xdr:to>
      <xdr:col>13</xdr:col>
      <xdr:colOff>99392</xdr:colOff>
      <xdr:row>46</xdr:row>
      <xdr:rowOff>0</xdr:rowOff>
    </xdr:to>
    <xdr:cxnSp macro="">
      <xdr:nvCxnSpPr>
        <xdr:cNvPr id="138" name="Straight Arrow Connector 137">
          <a:extLst>
            <a:ext uri="{FF2B5EF4-FFF2-40B4-BE49-F238E27FC236}">
              <a16:creationId xmlns:a16="http://schemas.microsoft.com/office/drawing/2014/main" id="{7F8E612B-27FB-4B51-B967-7CB353ECE093}"/>
            </a:ext>
          </a:extLst>
        </xdr:cNvPr>
        <xdr:cNvCxnSpPr>
          <a:endCxn id="111" idx="0"/>
        </xdr:cNvCxnSpPr>
      </xdr:nvCxnSpPr>
      <xdr:spPr>
        <a:xfrm>
          <a:off x="2286001" y="3570759"/>
          <a:ext cx="0" cy="2392719"/>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30</xdr:row>
      <xdr:rowOff>1</xdr:rowOff>
    </xdr:from>
    <xdr:to>
      <xdr:col>21</xdr:col>
      <xdr:colOff>0</xdr:colOff>
      <xdr:row>30</xdr:row>
      <xdr:rowOff>115957</xdr:rowOff>
    </xdr:to>
    <xdr:cxnSp macro="">
      <xdr:nvCxnSpPr>
        <xdr:cNvPr id="142" name="Straight Arrow Connector 141">
          <a:extLst>
            <a:ext uri="{FF2B5EF4-FFF2-40B4-BE49-F238E27FC236}">
              <a16:creationId xmlns:a16="http://schemas.microsoft.com/office/drawing/2014/main" id="{8BDBAE39-A548-483E-9B83-577A77E22DF9}"/>
            </a:ext>
          </a:extLst>
        </xdr:cNvPr>
        <xdr:cNvCxnSpPr>
          <a:stCxn id="103" idx="2"/>
          <a:endCxn id="106" idx="0"/>
        </xdr:cNvCxnSpPr>
      </xdr:nvCxnSpPr>
      <xdr:spPr>
        <a:xfrm>
          <a:off x="3644348" y="3843131"/>
          <a:ext cx="0" cy="115956"/>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44</xdr:row>
      <xdr:rowOff>132521</xdr:rowOff>
    </xdr:from>
    <xdr:to>
      <xdr:col>23</xdr:col>
      <xdr:colOff>0</xdr:colOff>
      <xdr:row>48</xdr:row>
      <xdr:rowOff>132521</xdr:rowOff>
    </xdr:to>
    <xdr:sp macro="" textlink="">
      <xdr:nvSpPr>
        <xdr:cNvPr id="145" name="Flowchart: Decision 144">
          <a:extLst>
            <a:ext uri="{FF2B5EF4-FFF2-40B4-BE49-F238E27FC236}">
              <a16:creationId xmlns:a16="http://schemas.microsoft.com/office/drawing/2014/main" id="{FF50B67E-0989-451D-A00F-90BADAA7D249}"/>
            </a:ext>
          </a:extLst>
        </xdr:cNvPr>
        <xdr:cNvSpPr/>
      </xdr:nvSpPr>
      <xdr:spPr>
        <a:xfrm>
          <a:off x="3462130" y="5830956"/>
          <a:ext cx="728870" cy="530087"/>
        </a:xfrm>
        <a:prstGeom prst="flowChartDecision">
          <a:avLst/>
        </a:prstGeom>
        <a:solidFill>
          <a:srgbClr val="FF7D7D"/>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lang="en-AU" sz="1100">
              <a:solidFill>
                <a:schemeClr val="tx1"/>
              </a:solidFill>
            </a:rPr>
            <a:t>?</a:t>
          </a:r>
        </a:p>
      </xdr:txBody>
    </xdr:sp>
    <xdr:clientData/>
  </xdr:twoCellAnchor>
  <xdr:twoCellAnchor>
    <xdr:from>
      <xdr:col>21</xdr:col>
      <xdr:colOff>0</xdr:colOff>
      <xdr:row>34</xdr:row>
      <xdr:rowOff>115957</xdr:rowOff>
    </xdr:from>
    <xdr:to>
      <xdr:col>21</xdr:col>
      <xdr:colOff>0</xdr:colOff>
      <xdr:row>44</xdr:row>
      <xdr:rowOff>132521</xdr:rowOff>
    </xdr:to>
    <xdr:cxnSp macro="">
      <xdr:nvCxnSpPr>
        <xdr:cNvPr id="146" name="Straight Arrow Connector 145">
          <a:extLst>
            <a:ext uri="{FF2B5EF4-FFF2-40B4-BE49-F238E27FC236}">
              <a16:creationId xmlns:a16="http://schemas.microsoft.com/office/drawing/2014/main" id="{D776022C-BFCF-489D-892A-5D0487301AD9}"/>
            </a:ext>
          </a:extLst>
        </xdr:cNvPr>
        <xdr:cNvCxnSpPr>
          <a:stCxn id="106" idx="2"/>
          <a:endCxn id="145" idx="0"/>
        </xdr:cNvCxnSpPr>
      </xdr:nvCxnSpPr>
      <xdr:spPr>
        <a:xfrm>
          <a:off x="3826565" y="4489174"/>
          <a:ext cx="0" cy="1341782"/>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182217</xdr:colOff>
      <xdr:row>26</xdr:row>
      <xdr:rowOff>132521</xdr:rowOff>
    </xdr:from>
    <xdr:to>
      <xdr:col>42</xdr:col>
      <xdr:colOff>0</xdr:colOff>
      <xdr:row>31</xdr:row>
      <xdr:rowOff>0</xdr:rowOff>
    </xdr:to>
    <xdr:sp macro="" textlink="">
      <xdr:nvSpPr>
        <xdr:cNvPr id="155" name="Rectangle 154">
          <a:extLst>
            <a:ext uri="{FF2B5EF4-FFF2-40B4-BE49-F238E27FC236}">
              <a16:creationId xmlns:a16="http://schemas.microsoft.com/office/drawing/2014/main" id="{61F12FA9-501B-4FEE-AE15-7F3D93D76A75}"/>
            </a:ext>
          </a:extLst>
        </xdr:cNvPr>
        <xdr:cNvSpPr/>
      </xdr:nvSpPr>
      <xdr:spPr>
        <a:xfrm>
          <a:off x="6924260" y="3445564"/>
          <a:ext cx="728870" cy="530088"/>
        </a:xfrm>
        <a:prstGeom prst="rect">
          <a:avLst/>
        </a:prstGeom>
        <a:solidFill>
          <a:srgbClr val="FF4F4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lang="en-AU" sz="1100">
              <a:solidFill>
                <a:schemeClr val="tx1"/>
              </a:solidFill>
            </a:rPr>
            <a:t>hopper payout</a:t>
          </a:r>
        </a:p>
      </xdr:txBody>
    </xdr:sp>
    <xdr:clientData/>
  </xdr:twoCellAnchor>
  <xdr:twoCellAnchor>
    <xdr:from>
      <xdr:col>39</xdr:col>
      <xdr:colOff>182217</xdr:colOff>
      <xdr:row>14</xdr:row>
      <xdr:rowOff>0</xdr:rowOff>
    </xdr:from>
    <xdr:to>
      <xdr:col>40</xdr:col>
      <xdr:colOff>0</xdr:colOff>
      <xdr:row>26</xdr:row>
      <xdr:rowOff>132521</xdr:rowOff>
    </xdr:to>
    <xdr:cxnSp macro="">
      <xdr:nvCxnSpPr>
        <xdr:cNvPr id="156" name="Straight Arrow Connector 155">
          <a:extLst>
            <a:ext uri="{FF2B5EF4-FFF2-40B4-BE49-F238E27FC236}">
              <a16:creationId xmlns:a16="http://schemas.microsoft.com/office/drawing/2014/main" id="{F12ED8F1-738B-4643-BA8B-22B7B9DE4C4B}"/>
            </a:ext>
          </a:extLst>
        </xdr:cNvPr>
        <xdr:cNvCxnSpPr>
          <a:stCxn id="120" idx="2"/>
          <a:endCxn id="155" idx="0"/>
        </xdr:cNvCxnSpPr>
      </xdr:nvCxnSpPr>
      <xdr:spPr>
        <a:xfrm flipH="1">
          <a:off x="7288695" y="2020957"/>
          <a:ext cx="1" cy="1722781"/>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31</xdr:row>
      <xdr:rowOff>0</xdr:rowOff>
    </xdr:from>
    <xdr:to>
      <xdr:col>39</xdr:col>
      <xdr:colOff>182217</xdr:colOff>
      <xdr:row>61</xdr:row>
      <xdr:rowOff>2</xdr:rowOff>
    </xdr:to>
    <xdr:cxnSp macro="">
      <xdr:nvCxnSpPr>
        <xdr:cNvPr id="192" name="Straight Arrow Connector 191">
          <a:extLst>
            <a:ext uri="{FF2B5EF4-FFF2-40B4-BE49-F238E27FC236}">
              <a16:creationId xmlns:a16="http://schemas.microsoft.com/office/drawing/2014/main" id="{BDA0CA49-AF2F-40F2-A583-9178382105E8}"/>
            </a:ext>
          </a:extLst>
        </xdr:cNvPr>
        <xdr:cNvCxnSpPr>
          <a:cxnSpLocks/>
          <a:stCxn id="155" idx="2"/>
        </xdr:cNvCxnSpPr>
      </xdr:nvCxnSpPr>
      <xdr:spPr>
        <a:xfrm rot="5400000">
          <a:off x="3296477" y="3959088"/>
          <a:ext cx="3975654" cy="4008782"/>
        </a:xfrm>
        <a:prstGeom prst="bentConnector2">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0</xdr:colOff>
      <xdr:row>45</xdr:row>
      <xdr:rowOff>0</xdr:rowOff>
    </xdr:from>
    <xdr:to>
      <xdr:col>32</xdr:col>
      <xdr:colOff>0</xdr:colOff>
      <xdr:row>49</xdr:row>
      <xdr:rowOff>1</xdr:rowOff>
    </xdr:to>
    <xdr:sp macro="" textlink="">
      <xdr:nvSpPr>
        <xdr:cNvPr id="209" name="Flowchart: Decision 208">
          <a:extLst>
            <a:ext uri="{FF2B5EF4-FFF2-40B4-BE49-F238E27FC236}">
              <a16:creationId xmlns:a16="http://schemas.microsoft.com/office/drawing/2014/main" id="{3CC69A11-5D27-403C-BEEF-7F50DEB3F2A8}"/>
            </a:ext>
          </a:extLst>
        </xdr:cNvPr>
        <xdr:cNvSpPr/>
      </xdr:nvSpPr>
      <xdr:spPr>
        <a:xfrm>
          <a:off x="5102087" y="5830957"/>
          <a:ext cx="728870" cy="530087"/>
        </a:xfrm>
        <a:prstGeom prst="flowChartDecision">
          <a:avLst/>
        </a:prstGeom>
        <a:solidFill>
          <a:srgbClr val="FF7D7D"/>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lang="en-AU" sz="1100">
              <a:solidFill>
                <a:schemeClr val="tx1"/>
              </a:solidFill>
            </a:rPr>
            <a:t>?</a:t>
          </a:r>
        </a:p>
      </xdr:txBody>
    </xdr:sp>
    <xdr:clientData/>
  </xdr:twoCellAnchor>
  <xdr:twoCellAnchor>
    <xdr:from>
      <xdr:col>34</xdr:col>
      <xdr:colOff>0</xdr:colOff>
      <xdr:row>44</xdr:row>
      <xdr:rowOff>132521</xdr:rowOff>
    </xdr:from>
    <xdr:to>
      <xdr:col>38</xdr:col>
      <xdr:colOff>0</xdr:colOff>
      <xdr:row>48</xdr:row>
      <xdr:rowOff>132521</xdr:rowOff>
    </xdr:to>
    <xdr:sp macro="" textlink="">
      <xdr:nvSpPr>
        <xdr:cNvPr id="210" name="Flowchart: Decision 209">
          <a:extLst>
            <a:ext uri="{FF2B5EF4-FFF2-40B4-BE49-F238E27FC236}">
              <a16:creationId xmlns:a16="http://schemas.microsoft.com/office/drawing/2014/main" id="{E4C1DCC1-D723-433E-8D51-297C4937AFC0}"/>
            </a:ext>
          </a:extLst>
        </xdr:cNvPr>
        <xdr:cNvSpPr/>
      </xdr:nvSpPr>
      <xdr:spPr>
        <a:xfrm>
          <a:off x="6195391" y="5830956"/>
          <a:ext cx="728870" cy="530087"/>
        </a:xfrm>
        <a:prstGeom prst="flowChartDecision">
          <a:avLst/>
        </a:prstGeom>
        <a:solidFill>
          <a:srgbClr val="FF7D7D"/>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lang="en-AU" sz="1100">
              <a:solidFill>
                <a:schemeClr val="tx1"/>
              </a:solidFill>
            </a:rPr>
            <a:t>?</a:t>
          </a:r>
        </a:p>
      </xdr:txBody>
    </xdr:sp>
    <xdr:clientData/>
  </xdr:twoCellAnchor>
  <xdr:twoCellAnchor>
    <xdr:from>
      <xdr:col>23</xdr:col>
      <xdr:colOff>0</xdr:colOff>
      <xdr:row>42</xdr:row>
      <xdr:rowOff>0</xdr:rowOff>
    </xdr:from>
    <xdr:to>
      <xdr:col>30</xdr:col>
      <xdr:colOff>0</xdr:colOff>
      <xdr:row>47</xdr:row>
      <xdr:rowOff>0</xdr:rowOff>
    </xdr:to>
    <xdr:cxnSp macro="">
      <xdr:nvCxnSpPr>
        <xdr:cNvPr id="215" name="Connector: Elbow 214">
          <a:extLst>
            <a:ext uri="{FF2B5EF4-FFF2-40B4-BE49-F238E27FC236}">
              <a16:creationId xmlns:a16="http://schemas.microsoft.com/office/drawing/2014/main" id="{A6DE7138-631F-4CEB-8BBB-023EF9F128EB}"/>
            </a:ext>
          </a:extLst>
        </xdr:cNvPr>
        <xdr:cNvCxnSpPr>
          <a:stCxn id="145" idx="3"/>
        </xdr:cNvCxnSpPr>
      </xdr:nvCxnSpPr>
      <xdr:spPr>
        <a:xfrm flipV="1">
          <a:off x="4191000" y="5433391"/>
          <a:ext cx="1275522" cy="662609"/>
        </a:xfrm>
        <a:prstGeom prst="bentConnector3">
          <a:avLst/>
        </a:prstGeom>
        <a:ln w="1270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42</xdr:row>
      <xdr:rowOff>16566</xdr:rowOff>
    </xdr:from>
    <xdr:to>
      <xdr:col>30</xdr:col>
      <xdr:colOff>0</xdr:colOff>
      <xdr:row>45</xdr:row>
      <xdr:rowOff>0</xdr:rowOff>
    </xdr:to>
    <xdr:cxnSp macro="">
      <xdr:nvCxnSpPr>
        <xdr:cNvPr id="221" name="Straight Arrow Connector 220">
          <a:extLst>
            <a:ext uri="{FF2B5EF4-FFF2-40B4-BE49-F238E27FC236}">
              <a16:creationId xmlns:a16="http://schemas.microsoft.com/office/drawing/2014/main" id="{2744C173-CC90-449F-90EF-BBC1F1AEF1B7}"/>
            </a:ext>
          </a:extLst>
        </xdr:cNvPr>
        <xdr:cNvCxnSpPr>
          <a:endCxn id="209" idx="0"/>
        </xdr:cNvCxnSpPr>
      </xdr:nvCxnSpPr>
      <xdr:spPr>
        <a:xfrm>
          <a:off x="5466522" y="5449957"/>
          <a:ext cx="0" cy="381000"/>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0</xdr:colOff>
      <xdr:row>42</xdr:row>
      <xdr:rowOff>0</xdr:rowOff>
    </xdr:from>
    <xdr:to>
      <xdr:col>36</xdr:col>
      <xdr:colOff>0</xdr:colOff>
      <xdr:row>44</xdr:row>
      <xdr:rowOff>132521</xdr:rowOff>
    </xdr:to>
    <xdr:cxnSp macro="">
      <xdr:nvCxnSpPr>
        <xdr:cNvPr id="223" name="Connector: Elbow 222">
          <a:extLst>
            <a:ext uri="{FF2B5EF4-FFF2-40B4-BE49-F238E27FC236}">
              <a16:creationId xmlns:a16="http://schemas.microsoft.com/office/drawing/2014/main" id="{11062FF3-900C-4A29-99D7-5E6930092573}"/>
            </a:ext>
          </a:extLst>
        </xdr:cNvPr>
        <xdr:cNvCxnSpPr>
          <a:endCxn id="210" idx="0"/>
        </xdr:cNvCxnSpPr>
      </xdr:nvCxnSpPr>
      <xdr:spPr>
        <a:xfrm>
          <a:off x="5466522" y="5433391"/>
          <a:ext cx="1093304" cy="397565"/>
        </a:xfrm>
        <a:prstGeom prst="bentConnector2">
          <a:avLst/>
        </a:prstGeom>
        <a:ln w="12700">
          <a:solidFill>
            <a:schemeClr val="tx1"/>
          </a:solidFill>
          <a:headEnd type="triangle"/>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xdr:colOff>
      <xdr:row>39</xdr:row>
      <xdr:rowOff>132521</xdr:rowOff>
    </xdr:from>
    <xdr:to>
      <xdr:col>31</xdr:col>
      <xdr:colOff>1</xdr:colOff>
      <xdr:row>41</xdr:row>
      <xdr:rowOff>132520</xdr:rowOff>
    </xdr:to>
    <xdr:cxnSp macro="">
      <xdr:nvCxnSpPr>
        <xdr:cNvPr id="217" name="Connector: Elbow 216">
          <a:extLst>
            <a:ext uri="{FF2B5EF4-FFF2-40B4-BE49-F238E27FC236}">
              <a16:creationId xmlns:a16="http://schemas.microsoft.com/office/drawing/2014/main" id="{E9232AC6-7B5F-4A40-BFBB-A40906CDF92C}"/>
            </a:ext>
          </a:extLst>
        </xdr:cNvPr>
        <xdr:cNvCxnSpPr>
          <a:stCxn id="34" idx="1"/>
        </xdr:cNvCxnSpPr>
      </xdr:nvCxnSpPr>
      <xdr:spPr>
        <a:xfrm rot="10800000" flipV="1">
          <a:off x="5466523" y="5168347"/>
          <a:ext cx="182217" cy="265043"/>
        </a:xfrm>
        <a:prstGeom prst="bentConnector2">
          <a:avLst/>
        </a:prstGeom>
        <a:ln w="12700">
          <a:solidFill>
            <a:schemeClr val="accent6"/>
          </a:solidFill>
          <a:tailEnd type="ova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0</xdr:colOff>
      <xdr:row>47</xdr:row>
      <xdr:rowOff>0</xdr:rowOff>
    </xdr:from>
    <xdr:to>
      <xdr:col>34</xdr:col>
      <xdr:colOff>0</xdr:colOff>
      <xdr:row>47</xdr:row>
      <xdr:rowOff>1</xdr:rowOff>
    </xdr:to>
    <xdr:cxnSp macro="">
      <xdr:nvCxnSpPr>
        <xdr:cNvPr id="225" name="Straight Arrow Connector 224">
          <a:extLst>
            <a:ext uri="{FF2B5EF4-FFF2-40B4-BE49-F238E27FC236}">
              <a16:creationId xmlns:a16="http://schemas.microsoft.com/office/drawing/2014/main" id="{8A0EA823-3540-4974-9285-11D30133B79A}"/>
            </a:ext>
          </a:extLst>
        </xdr:cNvPr>
        <xdr:cNvCxnSpPr>
          <a:stCxn id="209" idx="3"/>
        </xdr:cNvCxnSpPr>
      </xdr:nvCxnSpPr>
      <xdr:spPr>
        <a:xfrm flipV="1">
          <a:off x="5830957" y="6096000"/>
          <a:ext cx="364434" cy="1"/>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0</xdr:colOff>
      <xdr:row>48</xdr:row>
      <xdr:rowOff>132521</xdr:rowOff>
    </xdr:from>
    <xdr:to>
      <xdr:col>21</xdr:col>
      <xdr:colOff>0</xdr:colOff>
      <xdr:row>59</xdr:row>
      <xdr:rowOff>1</xdr:rowOff>
    </xdr:to>
    <xdr:cxnSp macro="">
      <xdr:nvCxnSpPr>
        <xdr:cNvPr id="228" name="Straight Arrow Connector 227">
          <a:extLst>
            <a:ext uri="{FF2B5EF4-FFF2-40B4-BE49-F238E27FC236}">
              <a16:creationId xmlns:a16="http://schemas.microsoft.com/office/drawing/2014/main" id="{53FAA463-1A91-43C9-83EF-3EB6DDE032D6}"/>
            </a:ext>
          </a:extLst>
        </xdr:cNvPr>
        <xdr:cNvCxnSpPr>
          <a:stCxn id="145" idx="2"/>
          <a:endCxn id="102" idx="0"/>
        </xdr:cNvCxnSpPr>
      </xdr:nvCxnSpPr>
      <xdr:spPr>
        <a:xfrm>
          <a:off x="3826565" y="6361043"/>
          <a:ext cx="0" cy="1325219"/>
        </a:xfrm>
        <a:prstGeom prst="straightConnector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182216</xdr:colOff>
      <xdr:row>32</xdr:row>
      <xdr:rowOff>115956</xdr:rowOff>
    </xdr:from>
    <xdr:to>
      <xdr:col>19</xdr:col>
      <xdr:colOff>0</xdr:colOff>
      <xdr:row>61</xdr:row>
      <xdr:rowOff>0</xdr:rowOff>
    </xdr:to>
    <xdr:cxnSp macro="">
      <xdr:nvCxnSpPr>
        <xdr:cNvPr id="231" name="Connector: Elbow 230">
          <a:extLst>
            <a:ext uri="{FF2B5EF4-FFF2-40B4-BE49-F238E27FC236}">
              <a16:creationId xmlns:a16="http://schemas.microsoft.com/office/drawing/2014/main" id="{8D14E3A6-625A-4BF0-9F2B-E82D9534E485}"/>
            </a:ext>
          </a:extLst>
        </xdr:cNvPr>
        <xdr:cNvCxnSpPr/>
      </xdr:nvCxnSpPr>
      <xdr:spPr>
        <a:xfrm rot="10800000" flipV="1">
          <a:off x="3279912" y="4224130"/>
          <a:ext cx="182218" cy="3727174"/>
        </a:xfrm>
        <a:prstGeom prst="bentConnector3">
          <a:avLst>
            <a:gd name="adj1" fmla="val 14818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33</xdr:col>
      <xdr:colOff>0</xdr:colOff>
      <xdr:row>44</xdr:row>
      <xdr:rowOff>131883</xdr:rowOff>
    </xdr:from>
    <xdr:to>
      <xdr:col>33</xdr:col>
      <xdr:colOff>478</xdr:colOff>
      <xdr:row>48</xdr:row>
      <xdr:rowOff>0</xdr:rowOff>
    </xdr:to>
    <xdr:cxnSp macro="">
      <xdr:nvCxnSpPr>
        <xdr:cNvPr id="234" name="Straight Connector 233">
          <a:extLst>
            <a:ext uri="{FF2B5EF4-FFF2-40B4-BE49-F238E27FC236}">
              <a16:creationId xmlns:a16="http://schemas.microsoft.com/office/drawing/2014/main" id="{FBB492F4-C60B-4848-A09B-B8D99712B3AE}"/>
            </a:ext>
          </a:extLst>
        </xdr:cNvPr>
        <xdr:cNvCxnSpPr>
          <a:stCxn id="35" idx="2"/>
        </xdr:cNvCxnSpPr>
      </xdr:nvCxnSpPr>
      <xdr:spPr>
        <a:xfrm flipH="1">
          <a:off x="6013174" y="5830318"/>
          <a:ext cx="478" cy="398204"/>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xdr:colOff>
      <xdr:row>49</xdr:row>
      <xdr:rowOff>1</xdr:rowOff>
    </xdr:from>
    <xdr:to>
      <xdr:col>30</xdr:col>
      <xdr:colOff>1</xdr:colOff>
      <xdr:row>61</xdr:row>
      <xdr:rowOff>1</xdr:rowOff>
    </xdr:to>
    <xdr:cxnSp macro="">
      <xdr:nvCxnSpPr>
        <xdr:cNvPr id="236" name="Connector: Elbow 235">
          <a:extLst>
            <a:ext uri="{FF2B5EF4-FFF2-40B4-BE49-F238E27FC236}">
              <a16:creationId xmlns:a16="http://schemas.microsoft.com/office/drawing/2014/main" id="{DB8235BD-A94E-4C98-82A6-0EB5F9E74560}"/>
            </a:ext>
          </a:extLst>
        </xdr:cNvPr>
        <xdr:cNvCxnSpPr>
          <a:stCxn id="209" idx="2"/>
          <a:endCxn id="102" idx="3"/>
        </xdr:cNvCxnSpPr>
      </xdr:nvCxnSpPr>
      <xdr:spPr>
        <a:xfrm rot="5400000">
          <a:off x="4124740" y="6609522"/>
          <a:ext cx="1590261" cy="1093305"/>
        </a:xfrm>
        <a:prstGeom prst="bentConnector2">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182216</xdr:colOff>
      <xdr:row>59</xdr:row>
      <xdr:rowOff>1</xdr:rowOff>
    </xdr:from>
    <xdr:to>
      <xdr:col>24</xdr:col>
      <xdr:colOff>0</xdr:colOff>
      <xdr:row>63</xdr:row>
      <xdr:rowOff>0</xdr:rowOff>
    </xdr:to>
    <xdr:sp macro="" textlink="">
      <xdr:nvSpPr>
        <xdr:cNvPr id="102" name="Rectangle: Rounded Corners 101">
          <a:extLst>
            <a:ext uri="{FF2B5EF4-FFF2-40B4-BE49-F238E27FC236}">
              <a16:creationId xmlns:a16="http://schemas.microsoft.com/office/drawing/2014/main" id="{FC92E332-8EB7-4EEC-BCC1-9A6D70D1F020}"/>
            </a:ext>
          </a:extLst>
        </xdr:cNvPr>
        <xdr:cNvSpPr/>
      </xdr:nvSpPr>
      <xdr:spPr>
        <a:xfrm>
          <a:off x="3279912" y="7686262"/>
          <a:ext cx="1093305" cy="530086"/>
        </a:xfrm>
        <a:prstGeom prst="roundRect">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AU" sz="1100">
              <a:solidFill>
                <a:schemeClr val="tx1"/>
              </a:solidFill>
              <a:latin typeface="+mn-lt"/>
            </a:rPr>
            <a:t>Return</a:t>
          </a:r>
          <a:r>
            <a:rPr lang="en-AU" sz="1100" baseline="0">
              <a:solidFill>
                <a:schemeClr val="tx1"/>
              </a:solidFill>
              <a:latin typeface="+mn-lt"/>
            </a:rPr>
            <a:t> to idle mode</a:t>
          </a:r>
          <a:endParaRPr lang="en-AU" sz="1100">
            <a:solidFill>
              <a:schemeClr val="tx1"/>
            </a:solidFill>
            <a:latin typeface="+mn-lt"/>
          </a:endParaRPr>
        </a:p>
      </xdr:txBody>
    </xdr:sp>
    <xdr:clientData/>
  </xdr:twoCellAnchor>
  <xdr:twoCellAnchor>
    <xdr:from>
      <xdr:col>24</xdr:col>
      <xdr:colOff>0</xdr:colOff>
      <xdr:row>49</xdr:row>
      <xdr:rowOff>1</xdr:rowOff>
    </xdr:from>
    <xdr:to>
      <xdr:col>36</xdr:col>
      <xdr:colOff>0</xdr:colOff>
      <xdr:row>61</xdr:row>
      <xdr:rowOff>2</xdr:rowOff>
    </xdr:to>
    <xdr:cxnSp macro="">
      <xdr:nvCxnSpPr>
        <xdr:cNvPr id="240" name="Connector: Elbow 239">
          <a:extLst>
            <a:ext uri="{FF2B5EF4-FFF2-40B4-BE49-F238E27FC236}">
              <a16:creationId xmlns:a16="http://schemas.microsoft.com/office/drawing/2014/main" id="{3F776681-3887-45E6-81D8-70DDC1C60EB1}"/>
            </a:ext>
          </a:extLst>
        </xdr:cNvPr>
        <xdr:cNvCxnSpPr>
          <a:stCxn id="210" idx="2"/>
          <a:endCxn id="102" idx="3"/>
        </xdr:cNvCxnSpPr>
      </xdr:nvCxnSpPr>
      <xdr:spPr>
        <a:xfrm rot="5400000">
          <a:off x="4671391" y="6062870"/>
          <a:ext cx="1590262" cy="2186609"/>
        </a:xfrm>
        <a:prstGeom prst="bentConnector2">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36</xdr:col>
      <xdr:colOff>0</xdr:colOff>
      <xdr:row>43</xdr:row>
      <xdr:rowOff>115956</xdr:rowOff>
    </xdr:from>
    <xdr:to>
      <xdr:col>38</xdr:col>
      <xdr:colOff>0</xdr:colOff>
      <xdr:row>45</xdr:row>
      <xdr:rowOff>115956</xdr:rowOff>
    </xdr:to>
    <xdr:sp macro="" textlink="">
      <xdr:nvSpPr>
        <xdr:cNvPr id="241" name="Rectangle 240">
          <a:extLst>
            <a:ext uri="{FF2B5EF4-FFF2-40B4-BE49-F238E27FC236}">
              <a16:creationId xmlns:a16="http://schemas.microsoft.com/office/drawing/2014/main" id="{06C3F21D-F3D1-40E0-99AD-4563C68A7906}"/>
            </a:ext>
          </a:extLst>
        </xdr:cNvPr>
        <xdr:cNvSpPr/>
      </xdr:nvSpPr>
      <xdr:spPr>
        <a:xfrm>
          <a:off x="6559826" y="5681869"/>
          <a:ext cx="364435" cy="265044"/>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l"/>
          <a:r>
            <a:rPr lang="en-AU" sz="1000">
              <a:solidFill>
                <a:schemeClr val="tx1"/>
              </a:solidFill>
            </a:rPr>
            <a:t>Win</a:t>
          </a:r>
        </a:p>
      </xdr:txBody>
    </xdr:sp>
    <xdr:clientData/>
  </xdr:twoCellAnchor>
  <xdr:twoCellAnchor>
    <xdr:from>
      <xdr:col>36</xdr:col>
      <xdr:colOff>0</xdr:colOff>
      <xdr:row>48</xdr:row>
      <xdr:rowOff>0</xdr:rowOff>
    </xdr:from>
    <xdr:to>
      <xdr:col>38</xdr:col>
      <xdr:colOff>0</xdr:colOff>
      <xdr:row>50</xdr:row>
      <xdr:rowOff>1</xdr:rowOff>
    </xdr:to>
    <xdr:sp macro="" textlink="">
      <xdr:nvSpPr>
        <xdr:cNvPr id="242" name="Rectangle 241">
          <a:extLst>
            <a:ext uri="{FF2B5EF4-FFF2-40B4-BE49-F238E27FC236}">
              <a16:creationId xmlns:a16="http://schemas.microsoft.com/office/drawing/2014/main" id="{403E6FE5-68C6-4C38-AEF0-2DEA8F108640}"/>
            </a:ext>
          </a:extLst>
        </xdr:cNvPr>
        <xdr:cNvSpPr/>
      </xdr:nvSpPr>
      <xdr:spPr>
        <a:xfrm>
          <a:off x="6559826" y="6228522"/>
          <a:ext cx="364435" cy="265044"/>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l"/>
          <a:r>
            <a:rPr lang="en-AU" sz="1000">
              <a:solidFill>
                <a:schemeClr val="tx1"/>
              </a:solidFill>
            </a:rPr>
            <a:t>Lose</a:t>
          </a:r>
        </a:p>
      </xdr:txBody>
    </xdr:sp>
    <xdr:clientData/>
  </xdr:twoCellAnchor>
  <xdr:twoCellAnchor>
    <xdr:from>
      <xdr:col>25</xdr:col>
      <xdr:colOff>99393</xdr:colOff>
      <xdr:row>47</xdr:row>
      <xdr:rowOff>66261</xdr:rowOff>
    </xdr:from>
    <xdr:to>
      <xdr:col>29</xdr:col>
      <xdr:colOff>99393</xdr:colOff>
      <xdr:row>52</xdr:row>
      <xdr:rowOff>91108</xdr:rowOff>
    </xdr:to>
    <xdr:sp macro="" textlink="">
      <xdr:nvSpPr>
        <xdr:cNvPr id="243" name="Rectangle 242">
          <a:extLst>
            <a:ext uri="{FF2B5EF4-FFF2-40B4-BE49-F238E27FC236}">
              <a16:creationId xmlns:a16="http://schemas.microsoft.com/office/drawing/2014/main" id="{CB1061F3-4F06-41C1-AA1E-FFA329AEB5B1}"/>
            </a:ext>
          </a:extLst>
        </xdr:cNvPr>
        <xdr:cNvSpPr/>
      </xdr:nvSpPr>
      <xdr:spPr>
        <a:xfrm>
          <a:off x="4654828" y="6460435"/>
          <a:ext cx="728869" cy="687456"/>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t"/>
        <a:lstStyle/>
        <a:p>
          <a:pPr algn="r"/>
          <a:r>
            <a:rPr lang="en-AU" sz="800">
              <a:solidFill>
                <a:schemeClr val="tx1"/>
              </a:solidFill>
            </a:rPr>
            <a:t>User</a:t>
          </a:r>
          <a:r>
            <a:rPr lang="en-AU" sz="800" baseline="0">
              <a:solidFill>
                <a:schemeClr val="tx1"/>
              </a:solidFill>
            </a:rPr>
            <a:t> exits</a:t>
          </a:r>
        </a:p>
        <a:p>
          <a:pPr algn="r"/>
          <a:r>
            <a:rPr lang="en-AU" sz="800" baseline="0">
              <a:solidFill>
                <a:schemeClr val="tx1"/>
              </a:solidFill>
            </a:rPr>
            <a:t>gamble</a:t>
          </a:r>
          <a:endParaRPr lang="en-AU" sz="800">
            <a:solidFill>
              <a:schemeClr val="tx1"/>
            </a:solidFill>
          </a:endParaRPr>
        </a:p>
      </xdr:txBody>
    </xdr:sp>
    <xdr:clientData/>
  </xdr:twoCellAnchor>
  <xdr:twoCellAnchor>
    <xdr:from>
      <xdr:col>30</xdr:col>
      <xdr:colOff>99391</xdr:colOff>
      <xdr:row>47</xdr:row>
      <xdr:rowOff>74544</xdr:rowOff>
    </xdr:from>
    <xdr:to>
      <xdr:col>35</xdr:col>
      <xdr:colOff>91109</xdr:colOff>
      <xdr:row>50</xdr:row>
      <xdr:rowOff>115957</xdr:rowOff>
    </xdr:to>
    <xdr:sp macro="" textlink="">
      <xdr:nvSpPr>
        <xdr:cNvPr id="244" name="Rectangle 243">
          <a:extLst>
            <a:ext uri="{FF2B5EF4-FFF2-40B4-BE49-F238E27FC236}">
              <a16:creationId xmlns:a16="http://schemas.microsoft.com/office/drawing/2014/main" id="{97D057FD-E161-4B0A-8F84-D755E7F8A4CE}"/>
            </a:ext>
          </a:extLst>
        </xdr:cNvPr>
        <xdr:cNvSpPr/>
      </xdr:nvSpPr>
      <xdr:spPr>
        <a:xfrm>
          <a:off x="5565913" y="6170544"/>
          <a:ext cx="902805" cy="438978"/>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l"/>
          <a:r>
            <a:rPr lang="en-AU" sz="800">
              <a:solidFill>
                <a:schemeClr val="tx1"/>
              </a:solidFill>
            </a:rPr>
            <a:t>User</a:t>
          </a:r>
          <a:r>
            <a:rPr lang="en-AU" sz="800" baseline="0">
              <a:solidFill>
                <a:schemeClr val="tx1"/>
              </a:solidFill>
            </a:rPr>
            <a:t> gambles</a:t>
          </a:r>
          <a:endParaRPr lang="en-AU" sz="800">
            <a:solidFill>
              <a:schemeClr val="tx1"/>
            </a:solidFill>
          </a:endParaRPr>
        </a:p>
      </xdr:txBody>
    </xdr:sp>
    <xdr:clientData/>
  </xdr:twoCellAnchor>
  <xdr:twoCellAnchor>
    <xdr:from>
      <xdr:col>21</xdr:col>
      <xdr:colOff>57978</xdr:colOff>
      <xdr:row>42</xdr:row>
      <xdr:rowOff>115956</xdr:rowOff>
    </xdr:from>
    <xdr:to>
      <xdr:col>25</xdr:col>
      <xdr:colOff>165652</xdr:colOff>
      <xdr:row>47</xdr:row>
      <xdr:rowOff>49694</xdr:rowOff>
    </xdr:to>
    <xdr:sp macro="" textlink="">
      <xdr:nvSpPr>
        <xdr:cNvPr id="246" name="Rectangle 245">
          <a:extLst>
            <a:ext uri="{FF2B5EF4-FFF2-40B4-BE49-F238E27FC236}">
              <a16:creationId xmlns:a16="http://schemas.microsoft.com/office/drawing/2014/main" id="{1116B485-9B28-480B-910D-7DFE4D17AAB4}"/>
            </a:ext>
          </a:extLst>
        </xdr:cNvPr>
        <xdr:cNvSpPr/>
      </xdr:nvSpPr>
      <xdr:spPr>
        <a:xfrm>
          <a:off x="3884543" y="5549347"/>
          <a:ext cx="836544" cy="596347"/>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r"/>
          <a:r>
            <a:rPr lang="en-AU" sz="1000">
              <a:solidFill>
                <a:schemeClr val="tx1"/>
              </a:solidFill>
            </a:rPr>
            <a:t>User</a:t>
          </a:r>
        </a:p>
        <a:p>
          <a:pPr algn="r"/>
          <a:r>
            <a:rPr lang="en-AU" sz="1000">
              <a:solidFill>
                <a:schemeClr val="tx1"/>
              </a:solidFill>
            </a:rPr>
            <a:t>selects</a:t>
          </a:r>
        </a:p>
        <a:p>
          <a:pPr algn="r"/>
          <a:r>
            <a:rPr lang="en-AU" sz="1000">
              <a:solidFill>
                <a:schemeClr val="tx1"/>
              </a:solidFill>
            </a:rPr>
            <a:t>gamble</a:t>
          </a:r>
        </a:p>
      </xdr:txBody>
    </xdr:sp>
    <xdr:clientData/>
  </xdr:twoCellAnchor>
  <xdr:twoCellAnchor>
    <xdr:from>
      <xdr:col>21</xdr:col>
      <xdr:colOff>8282</xdr:colOff>
      <xdr:row>48</xdr:row>
      <xdr:rowOff>8282</xdr:rowOff>
    </xdr:from>
    <xdr:to>
      <xdr:col>25</xdr:col>
      <xdr:colOff>8282</xdr:colOff>
      <xdr:row>53</xdr:row>
      <xdr:rowOff>8283</xdr:rowOff>
    </xdr:to>
    <xdr:sp macro="" textlink="">
      <xdr:nvSpPr>
        <xdr:cNvPr id="247" name="Rectangle 246">
          <a:extLst>
            <a:ext uri="{FF2B5EF4-FFF2-40B4-BE49-F238E27FC236}">
              <a16:creationId xmlns:a16="http://schemas.microsoft.com/office/drawing/2014/main" id="{AF7A8A47-CA4A-468B-A722-72BF7BA01D44}"/>
            </a:ext>
          </a:extLst>
        </xdr:cNvPr>
        <xdr:cNvSpPr/>
      </xdr:nvSpPr>
      <xdr:spPr>
        <a:xfrm>
          <a:off x="3834847" y="6236804"/>
          <a:ext cx="728870" cy="662609"/>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t"/>
        <a:lstStyle/>
        <a:p>
          <a:pPr algn="l"/>
          <a:r>
            <a:rPr lang="en-AU" sz="1000">
              <a:solidFill>
                <a:schemeClr val="tx1"/>
              </a:solidFill>
            </a:rPr>
            <a:t>User:</a:t>
          </a:r>
        </a:p>
        <a:p>
          <a:pPr algn="l"/>
          <a:r>
            <a:rPr lang="en-AU" sz="1000">
              <a:solidFill>
                <a:schemeClr val="tx1"/>
              </a:solidFill>
            </a:rPr>
            <a:t>takes win</a:t>
          </a:r>
        </a:p>
      </xdr:txBody>
    </xdr:sp>
    <xdr:clientData/>
  </xdr:twoCellAnchor>
  <xdr:twoCellAnchor>
    <xdr:from>
      <xdr:col>2</xdr:col>
      <xdr:colOff>0</xdr:colOff>
      <xdr:row>9</xdr:row>
      <xdr:rowOff>0</xdr:rowOff>
    </xdr:from>
    <xdr:to>
      <xdr:col>5</xdr:col>
      <xdr:colOff>173935</xdr:colOff>
      <xdr:row>11</xdr:row>
      <xdr:rowOff>1</xdr:rowOff>
    </xdr:to>
    <xdr:sp macro="" textlink="">
      <xdr:nvSpPr>
        <xdr:cNvPr id="90" name="Rectangle 89">
          <a:extLst>
            <a:ext uri="{FF2B5EF4-FFF2-40B4-BE49-F238E27FC236}">
              <a16:creationId xmlns:a16="http://schemas.microsoft.com/office/drawing/2014/main" id="{2FD24B6D-F035-4421-B47B-D23B1FDC1D79}"/>
            </a:ext>
          </a:extLst>
        </xdr:cNvPr>
        <xdr:cNvSpPr/>
      </xdr:nvSpPr>
      <xdr:spPr>
        <a:xfrm>
          <a:off x="364435" y="1060174"/>
          <a:ext cx="720587" cy="265044"/>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lang="en-AU" sz="1000" i="1">
              <a:solidFill>
                <a:srgbClr val="FF0000"/>
              </a:solidFill>
              <a:latin typeface="+mn-lt"/>
              <a:cs typeface="Arial" panose="020B0604020202020204" pitchFamily="34" charset="0"/>
            </a:rPr>
            <a:t>SE</a:t>
          </a:r>
          <a:r>
            <a:rPr lang="en-AU" sz="1000" i="1" baseline="0">
              <a:solidFill>
                <a:srgbClr val="FF0000"/>
              </a:solidFill>
              <a:latin typeface="+mn-lt"/>
              <a:cs typeface="Arial" panose="020B0604020202020204" pitchFamily="34" charset="0"/>
            </a:rPr>
            <a:t> </a:t>
          </a:r>
          <a:r>
            <a:rPr lang="en-AU" sz="1000" i="1">
              <a:solidFill>
                <a:srgbClr val="FF0000"/>
              </a:solidFill>
              <a:latin typeface="+mn-lt"/>
              <a:cs typeface="Arial" panose="020B0604020202020204" pitchFamily="34" charset="0"/>
            </a:rPr>
            <a:t>ID</a:t>
          </a:r>
        </a:p>
      </xdr:txBody>
    </xdr:sp>
    <xdr:clientData/>
  </xdr:twoCellAnchor>
  <xdr:twoCellAnchor>
    <xdr:from>
      <xdr:col>5</xdr:col>
      <xdr:colOff>0</xdr:colOff>
      <xdr:row>14</xdr:row>
      <xdr:rowOff>0</xdr:rowOff>
    </xdr:from>
    <xdr:to>
      <xdr:col>6</xdr:col>
      <xdr:colOff>176</xdr:colOff>
      <xdr:row>15</xdr:row>
      <xdr:rowOff>1234</xdr:rowOff>
    </xdr:to>
    <xdr:sp macro="" textlink="">
      <xdr:nvSpPr>
        <xdr:cNvPr id="6" name="Flowchart: Connector 5">
          <a:extLst>
            <a:ext uri="{FF2B5EF4-FFF2-40B4-BE49-F238E27FC236}">
              <a16:creationId xmlns:a16="http://schemas.microsoft.com/office/drawing/2014/main" id="{0485D2CF-C089-4E9D-A810-CEB8071151C7}"/>
            </a:ext>
          </a:extLst>
        </xdr:cNvPr>
        <xdr:cNvSpPr/>
      </xdr:nvSpPr>
      <xdr:spPr>
        <a:xfrm>
          <a:off x="911087" y="2020957"/>
          <a:ext cx="182393" cy="133755"/>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21</xdr:col>
      <xdr:colOff>33131</xdr:colOff>
      <xdr:row>34</xdr:row>
      <xdr:rowOff>66261</xdr:rowOff>
    </xdr:from>
    <xdr:to>
      <xdr:col>23</xdr:col>
      <xdr:colOff>33131</xdr:colOff>
      <xdr:row>36</xdr:row>
      <xdr:rowOff>66261</xdr:rowOff>
    </xdr:to>
    <xdr:sp macro="" textlink="">
      <xdr:nvSpPr>
        <xdr:cNvPr id="95" name="Rectangle 94">
          <a:extLst>
            <a:ext uri="{FF2B5EF4-FFF2-40B4-BE49-F238E27FC236}">
              <a16:creationId xmlns:a16="http://schemas.microsoft.com/office/drawing/2014/main" id="{6369122D-8548-4F9C-B0DB-ED3EEFC18EE1}"/>
            </a:ext>
          </a:extLst>
        </xdr:cNvPr>
        <xdr:cNvSpPr/>
      </xdr:nvSpPr>
      <xdr:spPr>
        <a:xfrm>
          <a:off x="3859696" y="4737652"/>
          <a:ext cx="364435" cy="265044"/>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l"/>
          <a:r>
            <a:rPr lang="en-AU" sz="1000">
              <a:solidFill>
                <a:schemeClr val="tx1"/>
              </a:solidFill>
            </a:rPr>
            <a:t>Win</a:t>
          </a:r>
        </a:p>
      </xdr:txBody>
    </xdr:sp>
    <xdr:clientData/>
  </xdr:twoCellAnchor>
  <xdr:twoCellAnchor>
    <xdr:from>
      <xdr:col>17</xdr:col>
      <xdr:colOff>66261</xdr:colOff>
      <xdr:row>33</xdr:row>
      <xdr:rowOff>41412</xdr:rowOff>
    </xdr:from>
    <xdr:to>
      <xdr:col>19</xdr:col>
      <xdr:colOff>66262</xdr:colOff>
      <xdr:row>35</xdr:row>
      <xdr:rowOff>41413</xdr:rowOff>
    </xdr:to>
    <xdr:sp macro="" textlink="">
      <xdr:nvSpPr>
        <xdr:cNvPr id="96" name="Rectangle 95">
          <a:extLst>
            <a:ext uri="{FF2B5EF4-FFF2-40B4-BE49-F238E27FC236}">
              <a16:creationId xmlns:a16="http://schemas.microsoft.com/office/drawing/2014/main" id="{003080C8-48EB-4819-8632-8260EED43C81}"/>
            </a:ext>
          </a:extLst>
        </xdr:cNvPr>
        <xdr:cNvSpPr/>
      </xdr:nvSpPr>
      <xdr:spPr>
        <a:xfrm>
          <a:off x="3163957" y="4580282"/>
          <a:ext cx="364435" cy="265044"/>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l"/>
          <a:r>
            <a:rPr lang="en-AU" sz="1000">
              <a:solidFill>
                <a:schemeClr val="tx1"/>
              </a:solidFill>
            </a:rPr>
            <a:t>Loss</a:t>
          </a:r>
        </a:p>
      </xdr:txBody>
    </xdr:sp>
    <xdr:clientData/>
  </xdr:twoCellAnchor>
  <xdr:twoCellAnchor>
    <xdr:from>
      <xdr:col>53</xdr:col>
      <xdr:colOff>173934</xdr:colOff>
      <xdr:row>9</xdr:row>
      <xdr:rowOff>8284</xdr:rowOff>
    </xdr:from>
    <xdr:to>
      <xdr:col>59</xdr:col>
      <xdr:colOff>173935</xdr:colOff>
      <xdr:row>14</xdr:row>
      <xdr:rowOff>0</xdr:rowOff>
    </xdr:to>
    <xdr:sp macro="" textlink="">
      <xdr:nvSpPr>
        <xdr:cNvPr id="108" name="Flowchart: Manual Operation 107">
          <a:hlinkClick xmlns:r="http://schemas.openxmlformats.org/officeDocument/2006/relationships" r:id="rId32"/>
          <a:extLst>
            <a:ext uri="{FF2B5EF4-FFF2-40B4-BE49-F238E27FC236}">
              <a16:creationId xmlns:a16="http://schemas.microsoft.com/office/drawing/2014/main" id="{0B9E37E3-2D3E-4BFB-A592-356BC0EC99CD}"/>
            </a:ext>
          </a:extLst>
        </xdr:cNvPr>
        <xdr:cNvSpPr/>
      </xdr:nvSpPr>
      <xdr:spPr>
        <a:xfrm>
          <a:off x="9831456" y="1366632"/>
          <a:ext cx="1093305" cy="654325"/>
        </a:xfrm>
        <a:prstGeom prst="flowChartManualOperation">
          <a:avLst/>
        </a:prstGeom>
        <a:solidFill>
          <a:schemeClr val="accent2">
            <a:lumMod val="60000"/>
            <a:lumOff val="40000"/>
          </a:schemeClr>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overflow" horzOverflow="overflow" wrap="none" rtlCol="0" anchor="ctr" anchorCtr="0"/>
        <a:lstStyle/>
        <a:p>
          <a:pPr algn="ctr"/>
          <a:r>
            <a:rPr lang="en-AU" sz="1000">
              <a:solidFill>
                <a:sysClr val="windowText" lastClr="000000"/>
              </a:solidFill>
              <a:effectLst/>
              <a:latin typeface="+mn-lt"/>
              <a:ea typeface="+mn-ea"/>
              <a:cs typeface="+mn-cs"/>
            </a:rPr>
            <a:t>slRequest()</a:t>
          </a:r>
          <a:endParaRPr lang="en-AU" sz="1000">
            <a:solidFill>
              <a:sysClr val="windowText" lastClr="000000"/>
            </a:solidFill>
            <a:effectLst/>
          </a:endParaRPr>
        </a:p>
        <a:p>
          <a:pPr algn="ctr"/>
          <a:r>
            <a:rPr lang="en-AU" sz="800">
              <a:solidFill>
                <a:sysClr val="windowText" lastClr="000000"/>
              </a:solidFill>
              <a:effectLst/>
              <a:latin typeface="+mn-lt"/>
              <a:ea typeface="+mn-ea"/>
              <a:cs typeface="+mn-cs"/>
            </a:rPr>
            <a:t>received</a:t>
          </a:r>
          <a:endParaRPr lang="en-AU" sz="800" baseline="0">
            <a:solidFill>
              <a:sysClr val="windowText" lastClr="000000"/>
            </a:solidFill>
            <a:effectLst/>
            <a:latin typeface="+mn-lt"/>
            <a:ea typeface="+mn-ea"/>
            <a:cs typeface="+mn-cs"/>
          </a:endParaRPr>
        </a:p>
        <a:p>
          <a:pPr algn="ctr"/>
          <a:r>
            <a:rPr lang="en-AU" sz="800" baseline="0">
              <a:solidFill>
                <a:sysClr val="windowText" lastClr="000000"/>
              </a:solidFill>
              <a:effectLst/>
              <a:latin typeface="+mn-lt"/>
              <a:ea typeface="+mn-ea"/>
              <a:cs typeface="+mn-cs"/>
            </a:rPr>
            <a:t>or </a:t>
          </a:r>
        </a:p>
        <a:p>
          <a:pPr algn="ctr"/>
          <a:r>
            <a:rPr lang="en-AU" sz="800" baseline="0">
              <a:solidFill>
                <a:sysClr val="windowText" lastClr="000000"/>
              </a:solidFill>
              <a:effectLst/>
              <a:latin typeface="+mn-lt"/>
              <a:ea typeface="+mn-ea"/>
              <a:cs typeface="+mn-cs"/>
            </a:rPr>
            <a:t>queued</a:t>
          </a:r>
          <a:endParaRPr lang="en-AU" sz="800">
            <a:solidFill>
              <a:sysClr val="windowText" lastClr="000000"/>
            </a:solidFill>
            <a:effectLst/>
          </a:endParaRPr>
        </a:p>
      </xdr:txBody>
    </xdr:sp>
    <xdr:clientData/>
  </xdr:twoCellAnchor>
  <xdr:twoCellAnchor>
    <xdr:from>
      <xdr:col>36</xdr:col>
      <xdr:colOff>182217</xdr:colOff>
      <xdr:row>9</xdr:row>
      <xdr:rowOff>8284</xdr:rowOff>
    </xdr:from>
    <xdr:to>
      <xdr:col>43</xdr:col>
      <xdr:colOff>0</xdr:colOff>
      <xdr:row>14</xdr:row>
      <xdr:rowOff>0</xdr:rowOff>
    </xdr:to>
    <xdr:sp macro="" textlink="">
      <xdr:nvSpPr>
        <xdr:cNvPr id="120" name="Flowchart: Manual Operation 119">
          <a:hlinkClick xmlns:r="http://schemas.openxmlformats.org/officeDocument/2006/relationships" r:id="rId33"/>
          <a:extLst>
            <a:ext uri="{FF2B5EF4-FFF2-40B4-BE49-F238E27FC236}">
              <a16:creationId xmlns:a16="http://schemas.microsoft.com/office/drawing/2014/main" id="{34A450CB-E0CA-4EE7-807C-6372070E5BB4}"/>
            </a:ext>
          </a:extLst>
        </xdr:cNvPr>
        <xdr:cNvSpPr/>
      </xdr:nvSpPr>
      <xdr:spPr>
        <a:xfrm>
          <a:off x="6742043" y="1366632"/>
          <a:ext cx="1093305" cy="654325"/>
        </a:xfrm>
        <a:prstGeom prst="flowChartManualOperation">
          <a:avLst/>
        </a:prstGeom>
        <a:solidFill>
          <a:schemeClr val="accent2">
            <a:lumMod val="60000"/>
            <a:lumOff val="40000"/>
          </a:schemeClr>
        </a:solidFill>
        <a:ln>
          <a:solidFill>
            <a:schemeClr val="tx1"/>
          </a:solidFill>
        </a:ln>
      </xdr:spPr>
      <xdr:style>
        <a:lnRef idx="2">
          <a:schemeClr val="accent2">
            <a:shade val="50000"/>
          </a:schemeClr>
        </a:lnRef>
        <a:fillRef idx="1">
          <a:schemeClr val="accent2"/>
        </a:fillRef>
        <a:effectRef idx="0">
          <a:schemeClr val="accent2"/>
        </a:effectRef>
        <a:fontRef idx="minor">
          <a:schemeClr val="lt1"/>
        </a:fontRef>
      </xdr:style>
      <xdr:txBody>
        <a:bodyPr vertOverflow="overflow" horzOverflow="overflow" wrap="none" rtlCol="0" anchor="ctr" anchorCtr="0"/>
        <a:lstStyle/>
        <a:p>
          <a:pPr algn="ctr"/>
          <a:r>
            <a:rPr lang="en-AU" sz="1000">
              <a:solidFill>
                <a:srgbClr val="002060"/>
              </a:solidFill>
            </a:rPr>
            <a:t>hopperPayout()</a:t>
          </a:r>
        </a:p>
        <a:p>
          <a:pPr algn="ctr"/>
          <a:endParaRPr lang="en-AU" sz="1000">
            <a:solidFill>
              <a:srgbClr val="002060"/>
            </a:solidFill>
          </a:endParaRPr>
        </a:p>
        <a:p>
          <a:pPr algn="ctr"/>
          <a:endParaRPr lang="en-AU" sz="1000">
            <a:solidFill>
              <a:srgbClr val="002060"/>
            </a:solidFill>
          </a:endParaRPr>
        </a:p>
      </xdr:txBody>
    </xdr:sp>
    <xdr:clientData/>
  </xdr:twoCellAnchor>
  <xdr:twoCellAnchor>
    <xdr:from>
      <xdr:col>27</xdr:col>
      <xdr:colOff>157369</xdr:colOff>
      <xdr:row>12</xdr:row>
      <xdr:rowOff>41413</xdr:rowOff>
    </xdr:from>
    <xdr:to>
      <xdr:col>34</xdr:col>
      <xdr:colOff>157370</xdr:colOff>
      <xdr:row>14</xdr:row>
      <xdr:rowOff>41413</xdr:rowOff>
    </xdr:to>
    <xdr:sp macro="" textlink="">
      <xdr:nvSpPr>
        <xdr:cNvPr id="123" name="Rectangle 122">
          <a:extLst>
            <a:ext uri="{FF2B5EF4-FFF2-40B4-BE49-F238E27FC236}">
              <a16:creationId xmlns:a16="http://schemas.microsoft.com/office/drawing/2014/main" id="{04A4704E-FB57-4BF3-A6A2-06CBA960CF5C}"/>
            </a:ext>
          </a:extLst>
        </xdr:cNvPr>
        <xdr:cNvSpPr/>
      </xdr:nvSpPr>
      <xdr:spPr>
        <a:xfrm>
          <a:off x="5077239" y="1797326"/>
          <a:ext cx="1275522" cy="265044"/>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l"/>
          <a:r>
            <a:rPr lang="en-AU" sz="900" i="1">
              <a:solidFill>
                <a:schemeClr val="tx1"/>
              </a:solidFill>
            </a:rPr>
            <a:t>machinePowerSave()</a:t>
          </a:r>
        </a:p>
      </xdr:txBody>
    </xdr:sp>
    <xdr:clientData/>
  </xdr:twoCellAnchor>
  <xdr:twoCellAnchor>
    <xdr:from>
      <xdr:col>20</xdr:col>
      <xdr:colOff>149087</xdr:colOff>
      <xdr:row>14</xdr:row>
      <xdr:rowOff>0</xdr:rowOff>
    </xdr:from>
    <xdr:to>
      <xdr:col>25</xdr:col>
      <xdr:colOff>9525</xdr:colOff>
      <xdr:row>17</xdr:row>
      <xdr:rowOff>123825</xdr:rowOff>
    </xdr:to>
    <xdr:sp macro="" textlink="">
      <xdr:nvSpPr>
        <xdr:cNvPr id="124" name="Rectangle 123">
          <a:extLst>
            <a:ext uri="{FF2B5EF4-FFF2-40B4-BE49-F238E27FC236}">
              <a16:creationId xmlns:a16="http://schemas.microsoft.com/office/drawing/2014/main" id="{13A81259-DBFF-4313-8AF6-69E1D2CFE308}"/>
            </a:ext>
          </a:extLst>
        </xdr:cNvPr>
        <xdr:cNvSpPr/>
      </xdr:nvSpPr>
      <xdr:spPr>
        <a:xfrm>
          <a:off x="3768587" y="2028825"/>
          <a:ext cx="765313" cy="523875"/>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l"/>
          <a:r>
            <a:rPr lang="en-AU" sz="900">
              <a:solidFill>
                <a:schemeClr val="tx1"/>
              </a:solidFill>
            </a:rPr>
            <a:t>Player</a:t>
          </a:r>
          <a:r>
            <a:rPr lang="en-AU" sz="900" baseline="0">
              <a:solidFill>
                <a:schemeClr val="tx1"/>
              </a:solidFill>
            </a:rPr>
            <a:t> starts</a:t>
          </a:r>
        </a:p>
        <a:p>
          <a:pPr algn="l"/>
          <a:r>
            <a:rPr lang="en-AU" sz="900" baseline="0">
              <a:solidFill>
                <a:schemeClr val="tx1"/>
              </a:solidFill>
            </a:rPr>
            <a:t>play, or</a:t>
          </a:r>
        </a:p>
        <a:p>
          <a:pPr algn="l"/>
          <a:r>
            <a:rPr lang="en-AU" sz="900" i="1" baseline="0">
              <a:solidFill>
                <a:schemeClr val="tx1"/>
              </a:solidFill>
            </a:rPr>
            <a:t>qcom.rcPlay()</a:t>
          </a:r>
          <a:endParaRPr lang="en-AU" sz="900" i="1">
            <a:solidFill>
              <a:schemeClr val="tx1"/>
            </a:solidFill>
          </a:endParaRPr>
        </a:p>
      </xdr:txBody>
    </xdr:sp>
    <xdr:clientData/>
  </xdr:twoCellAnchor>
  <xdr:twoCellAnchor>
    <xdr:from>
      <xdr:col>51</xdr:col>
      <xdr:colOff>149087</xdr:colOff>
      <xdr:row>16</xdr:row>
      <xdr:rowOff>74544</xdr:rowOff>
    </xdr:from>
    <xdr:to>
      <xdr:col>52</xdr:col>
      <xdr:colOff>149263</xdr:colOff>
      <xdr:row>17</xdr:row>
      <xdr:rowOff>75777</xdr:rowOff>
    </xdr:to>
    <xdr:sp macro="" textlink="">
      <xdr:nvSpPr>
        <xdr:cNvPr id="125" name="Flowchart: Connector 124">
          <a:extLst>
            <a:ext uri="{FF2B5EF4-FFF2-40B4-BE49-F238E27FC236}">
              <a16:creationId xmlns:a16="http://schemas.microsoft.com/office/drawing/2014/main" id="{A6A38B42-24F4-475B-AAD6-F9389FB7A308}"/>
            </a:ext>
          </a:extLst>
        </xdr:cNvPr>
        <xdr:cNvSpPr/>
      </xdr:nvSpPr>
      <xdr:spPr>
        <a:xfrm>
          <a:off x="9442174" y="2360544"/>
          <a:ext cx="182393" cy="133755"/>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15</xdr:col>
      <xdr:colOff>86139</xdr:colOff>
      <xdr:row>15</xdr:row>
      <xdr:rowOff>77857</xdr:rowOff>
    </xdr:from>
    <xdr:to>
      <xdr:col>16</xdr:col>
      <xdr:colOff>86315</xdr:colOff>
      <xdr:row>16</xdr:row>
      <xdr:rowOff>79090</xdr:rowOff>
    </xdr:to>
    <xdr:sp macro="" textlink="">
      <xdr:nvSpPr>
        <xdr:cNvPr id="126" name="Flowchart: Connector 125">
          <a:extLst>
            <a:ext uri="{FF2B5EF4-FFF2-40B4-BE49-F238E27FC236}">
              <a16:creationId xmlns:a16="http://schemas.microsoft.com/office/drawing/2014/main" id="{090A8098-1428-4019-8597-C06CBFC66B11}"/>
            </a:ext>
          </a:extLst>
        </xdr:cNvPr>
        <xdr:cNvSpPr/>
      </xdr:nvSpPr>
      <xdr:spPr>
        <a:xfrm>
          <a:off x="2819400" y="2231335"/>
          <a:ext cx="182393" cy="133755"/>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53</xdr:col>
      <xdr:colOff>82826</xdr:colOff>
      <xdr:row>29</xdr:row>
      <xdr:rowOff>91109</xdr:rowOff>
    </xdr:from>
    <xdr:to>
      <xdr:col>54</xdr:col>
      <xdr:colOff>83002</xdr:colOff>
      <xdr:row>30</xdr:row>
      <xdr:rowOff>92343</xdr:rowOff>
    </xdr:to>
    <xdr:sp macro="" textlink="">
      <xdr:nvSpPr>
        <xdr:cNvPr id="128" name="Flowchart: Connector 127">
          <a:extLst>
            <a:ext uri="{FF2B5EF4-FFF2-40B4-BE49-F238E27FC236}">
              <a16:creationId xmlns:a16="http://schemas.microsoft.com/office/drawing/2014/main" id="{F102E1BC-A7FD-408E-87B2-527AB53BC790}"/>
            </a:ext>
          </a:extLst>
        </xdr:cNvPr>
        <xdr:cNvSpPr/>
      </xdr:nvSpPr>
      <xdr:spPr>
        <a:xfrm>
          <a:off x="9740348" y="4099892"/>
          <a:ext cx="182393" cy="133755"/>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36</xdr:col>
      <xdr:colOff>74544</xdr:colOff>
      <xdr:row>38</xdr:row>
      <xdr:rowOff>82827</xdr:rowOff>
    </xdr:from>
    <xdr:to>
      <xdr:col>37</xdr:col>
      <xdr:colOff>74720</xdr:colOff>
      <xdr:row>39</xdr:row>
      <xdr:rowOff>84060</xdr:rowOff>
    </xdr:to>
    <xdr:sp macro="" textlink="">
      <xdr:nvSpPr>
        <xdr:cNvPr id="129" name="Flowchart: Connector 128">
          <a:extLst>
            <a:ext uri="{FF2B5EF4-FFF2-40B4-BE49-F238E27FC236}">
              <a16:creationId xmlns:a16="http://schemas.microsoft.com/office/drawing/2014/main" id="{7115CC9F-DEE5-4813-ABD4-69DCA96BC524}"/>
            </a:ext>
          </a:extLst>
        </xdr:cNvPr>
        <xdr:cNvSpPr/>
      </xdr:nvSpPr>
      <xdr:spPr>
        <a:xfrm>
          <a:off x="6634370" y="5284305"/>
          <a:ext cx="182393" cy="133755"/>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24</xdr:col>
      <xdr:colOff>99392</xdr:colOff>
      <xdr:row>39</xdr:row>
      <xdr:rowOff>82826</xdr:rowOff>
    </xdr:from>
    <xdr:to>
      <xdr:col>25</xdr:col>
      <xdr:colOff>99567</xdr:colOff>
      <xdr:row>40</xdr:row>
      <xdr:rowOff>84059</xdr:rowOff>
    </xdr:to>
    <xdr:sp macro="" textlink="">
      <xdr:nvSpPr>
        <xdr:cNvPr id="131" name="Flowchart: Connector 130">
          <a:extLst>
            <a:ext uri="{FF2B5EF4-FFF2-40B4-BE49-F238E27FC236}">
              <a16:creationId xmlns:a16="http://schemas.microsoft.com/office/drawing/2014/main" id="{AFB40337-BC38-4005-92CE-965FB16072A9}"/>
            </a:ext>
          </a:extLst>
        </xdr:cNvPr>
        <xdr:cNvSpPr/>
      </xdr:nvSpPr>
      <xdr:spPr>
        <a:xfrm>
          <a:off x="4472609" y="5416826"/>
          <a:ext cx="182393" cy="133755"/>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37</xdr:col>
      <xdr:colOff>8283</xdr:colOff>
      <xdr:row>54</xdr:row>
      <xdr:rowOff>115956</xdr:rowOff>
    </xdr:from>
    <xdr:to>
      <xdr:col>38</xdr:col>
      <xdr:colOff>8282</xdr:colOff>
      <xdr:row>55</xdr:row>
      <xdr:rowOff>115956</xdr:rowOff>
    </xdr:to>
    <xdr:sp macro="" textlink="">
      <xdr:nvSpPr>
        <xdr:cNvPr id="254" name="Rectangle 253">
          <a:extLst>
            <a:ext uri="{FF2B5EF4-FFF2-40B4-BE49-F238E27FC236}">
              <a16:creationId xmlns:a16="http://schemas.microsoft.com/office/drawing/2014/main" id="{5E93AEB3-508F-4B3C-8F7B-171757FCCFE3}"/>
            </a:ext>
          </a:extLst>
        </xdr:cNvPr>
        <xdr:cNvSpPr/>
      </xdr:nvSpPr>
      <xdr:spPr>
        <a:xfrm>
          <a:off x="6750326" y="7437782"/>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53</xdr:col>
      <xdr:colOff>49695</xdr:colOff>
      <xdr:row>43</xdr:row>
      <xdr:rowOff>82826</xdr:rowOff>
    </xdr:from>
    <xdr:to>
      <xdr:col>54</xdr:col>
      <xdr:colOff>49695</xdr:colOff>
      <xdr:row>44</xdr:row>
      <xdr:rowOff>82826</xdr:rowOff>
    </xdr:to>
    <xdr:sp macro="" textlink="">
      <xdr:nvSpPr>
        <xdr:cNvPr id="135" name="Rectangle 134">
          <a:extLst>
            <a:ext uri="{FF2B5EF4-FFF2-40B4-BE49-F238E27FC236}">
              <a16:creationId xmlns:a16="http://schemas.microsoft.com/office/drawing/2014/main" id="{15A8F98D-DB9C-433A-AD07-A221DC8AE34B}"/>
            </a:ext>
          </a:extLst>
        </xdr:cNvPr>
        <xdr:cNvSpPr/>
      </xdr:nvSpPr>
      <xdr:spPr>
        <a:xfrm>
          <a:off x="9707217" y="5946913"/>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53</xdr:col>
      <xdr:colOff>0</xdr:colOff>
      <xdr:row>38</xdr:row>
      <xdr:rowOff>124240</xdr:rowOff>
    </xdr:from>
    <xdr:to>
      <xdr:col>54</xdr:col>
      <xdr:colOff>0</xdr:colOff>
      <xdr:row>39</xdr:row>
      <xdr:rowOff>124240</xdr:rowOff>
    </xdr:to>
    <xdr:sp macro="" textlink="">
      <xdr:nvSpPr>
        <xdr:cNvPr id="137" name="Rectangle 136">
          <a:extLst>
            <a:ext uri="{FF2B5EF4-FFF2-40B4-BE49-F238E27FC236}">
              <a16:creationId xmlns:a16="http://schemas.microsoft.com/office/drawing/2014/main" id="{7175F301-FA54-4368-B856-825241AB8297}"/>
            </a:ext>
          </a:extLst>
        </xdr:cNvPr>
        <xdr:cNvSpPr/>
      </xdr:nvSpPr>
      <xdr:spPr>
        <a:xfrm>
          <a:off x="9657522" y="5325718"/>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52</xdr:col>
      <xdr:colOff>165653</xdr:colOff>
      <xdr:row>34</xdr:row>
      <xdr:rowOff>8283</xdr:rowOff>
    </xdr:from>
    <xdr:to>
      <xdr:col>53</xdr:col>
      <xdr:colOff>165652</xdr:colOff>
      <xdr:row>35</xdr:row>
      <xdr:rowOff>8283</xdr:rowOff>
    </xdr:to>
    <xdr:sp macro="" textlink="">
      <xdr:nvSpPr>
        <xdr:cNvPr id="139" name="Rectangle 138">
          <a:extLst>
            <a:ext uri="{FF2B5EF4-FFF2-40B4-BE49-F238E27FC236}">
              <a16:creationId xmlns:a16="http://schemas.microsoft.com/office/drawing/2014/main" id="{95CF6A2B-B2DC-42C8-82F0-861FA479D63E}"/>
            </a:ext>
          </a:extLst>
        </xdr:cNvPr>
        <xdr:cNvSpPr/>
      </xdr:nvSpPr>
      <xdr:spPr>
        <a:xfrm>
          <a:off x="9640957" y="4679674"/>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34</xdr:col>
      <xdr:colOff>33131</xdr:colOff>
      <xdr:row>42</xdr:row>
      <xdr:rowOff>115957</xdr:rowOff>
    </xdr:from>
    <xdr:to>
      <xdr:col>35</xdr:col>
      <xdr:colOff>33130</xdr:colOff>
      <xdr:row>43</xdr:row>
      <xdr:rowOff>115957</xdr:rowOff>
    </xdr:to>
    <xdr:sp macro="" textlink="">
      <xdr:nvSpPr>
        <xdr:cNvPr id="140" name="Rectangle 139">
          <a:extLst>
            <a:ext uri="{FF2B5EF4-FFF2-40B4-BE49-F238E27FC236}">
              <a16:creationId xmlns:a16="http://schemas.microsoft.com/office/drawing/2014/main" id="{936BE8EB-19D7-4F70-BAAE-233A89655C18}"/>
            </a:ext>
          </a:extLst>
        </xdr:cNvPr>
        <xdr:cNvSpPr/>
      </xdr:nvSpPr>
      <xdr:spPr>
        <a:xfrm>
          <a:off x="6228522" y="5847522"/>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11</xdr:col>
      <xdr:colOff>0</xdr:colOff>
      <xdr:row>34</xdr:row>
      <xdr:rowOff>8283</xdr:rowOff>
    </xdr:from>
    <xdr:to>
      <xdr:col>11</xdr:col>
      <xdr:colOff>182217</xdr:colOff>
      <xdr:row>35</xdr:row>
      <xdr:rowOff>8283</xdr:rowOff>
    </xdr:to>
    <xdr:sp macro="" textlink="">
      <xdr:nvSpPr>
        <xdr:cNvPr id="141" name="Rectangle 140">
          <a:extLst>
            <a:ext uri="{FF2B5EF4-FFF2-40B4-BE49-F238E27FC236}">
              <a16:creationId xmlns:a16="http://schemas.microsoft.com/office/drawing/2014/main" id="{9FA0782E-D104-401D-A34B-D43B50134342}"/>
            </a:ext>
          </a:extLst>
        </xdr:cNvPr>
        <xdr:cNvSpPr/>
      </xdr:nvSpPr>
      <xdr:spPr>
        <a:xfrm>
          <a:off x="2004391" y="4679674"/>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41</xdr:col>
      <xdr:colOff>0</xdr:colOff>
      <xdr:row>32</xdr:row>
      <xdr:rowOff>0</xdr:rowOff>
    </xdr:from>
    <xdr:to>
      <xdr:col>42</xdr:col>
      <xdr:colOff>0</xdr:colOff>
      <xdr:row>33</xdr:row>
      <xdr:rowOff>0</xdr:rowOff>
    </xdr:to>
    <xdr:sp macro="" textlink="">
      <xdr:nvSpPr>
        <xdr:cNvPr id="143" name="Rectangle 142">
          <a:extLst>
            <a:ext uri="{FF2B5EF4-FFF2-40B4-BE49-F238E27FC236}">
              <a16:creationId xmlns:a16="http://schemas.microsoft.com/office/drawing/2014/main" id="{5EE4BE20-DD7C-44F5-9BDD-2991BB9FA071}"/>
            </a:ext>
          </a:extLst>
        </xdr:cNvPr>
        <xdr:cNvSpPr/>
      </xdr:nvSpPr>
      <xdr:spPr>
        <a:xfrm>
          <a:off x="7470913" y="4406348"/>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27</xdr:col>
      <xdr:colOff>41413</xdr:colOff>
      <xdr:row>22</xdr:row>
      <xdr:rowOff>99392</xdr:rowOff>
    </xdr:from>
    <xdr:to>
      <xdr:col>28</xdr:col>
      <xdr:colOff>41413</xdr:colOff>
      <xdr:row>23</xdr:row>
      <xdr:rowOff>99392</xdr:rowOff>
    </xdr:to>
    <xdr:sp macro="" textlink="">
      <xdr:nvSpPr>
        <xdr:cNvPr id="144" name="Rectangle 143">
          <a:extLst>
            <a:ext uri="{FF2B5EF4-FFF2-40B4-BE49-F238E27FC236}">
              <a16:creationId xmlns:a16="http://schemas.microsoft.com/office/drawing/2014/main" id="{A71DE24B-F211-4DF6-B58E-BF754B46A5A6}"/>
            </a:ext>
          </a:extLst>
        </xdr:cNvPr>
        <xdr:cNvSpPr/>
      </xdr:nvSpPr>
      <xdr:spPr>
        <a:xfrm>
          <a:off x="4961283" y="3180522"/>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51</xdr:col>
      <xdr:colOff>33130</xdr:colOff>
      <xdr:row>31</xdr:row>
      <xdr:rowOff>82826</xdr:rowOff>
    </xdr:from>
    <xdr:to>
      <xdr:col>54</xdr:col>
      <xdr:colOff>33131</xdr:colOff>
      <xdr:row>33</xdr:row>
      <xdr:rowOff>82826</xdr:rowOff>
    </xdr:to>
    <xdr:sp macro="" textlink="">
      <xdr:nvSpPr>
        <xdr:cNvPr id="147" name="Rectangle 146">
          <a:extLst>
            <a:ext uri="{FF2B5EF4-FFF2-40B4-BE49-F238E27FC236}">
              <a16:creationId xmlns:a16="http://schemas.microsoft.com/office/drawing/2014/main" id="{34D816AD-C357-426B-9E13-9D622419969B}"/>
            </a:ext>
          </a:extLst>
        </xdr:cNvPr>
        <xdr:cNvSpPr/>
      </xdr:nvSpPr>
      <xdr:spPr>
        <a:xfrm>
          <a:off x="9326217" y="4356652"/>
          <a:ext cx="546653" cy="265044"/>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l"/>
          <a:r>
            <a:rPr lang="en-AU" sz="1000" i="1">
              <a:solidFill>
                <a:schemeClr val="tx1"/>
              </a:solidFill>
            </a:rPr>
            <a:t>slReset()</a:t>
          </a:r>
        </a:p>
      </xdr:txBody>
    </xdr:sp>
    <xdr:clientData/>
  </xdr:twoCellAnchor>
  <xdr:twoCellAnchor>
    <xdr:from>
      <xdr:col>57</xdr:col>
      <xdr:colOff>124240</xdr:colOff>
      <xdr:row>26</xdr:row>
      <xdr:rowOff>115957</xdr:rowOff>
    </xdr:from>
    <xdr:to>
      <xdr:col>60</xdr:col>
      <xdr:colOff>99392</xdr:colOff>
      <xdr:row>28</xdr:row>
      <xdr:rowOff>115957</xdr:rowOff>
    </xdr:to>
    <xdr:sp macro="" textlink="">
      <xdr:nvSpPr>
        <xdr:cNvPr id="148" name="Rectangle 147">
          <a:extLst>
            <a:ext uri="{FF2B5EF4-FFF2-40B4-BE49-F238E27FC236}">
              <a16:creationId xmlns:a16="http://schemas.microsoft.com/office/drawing/2014/main" id="{01CDFC63-F305-4619-A0A8-CF7B99563E6E}"/>
            </a:ext>
          </a:extLst>
        </xdr:cNvPr>
        <xdr:cNvSpPr/>
      </xdr:nvSpPr>
      <xdr:spPr>
        <a:xfrm>
          <a:off x="10510631" y="3727174"/>
          <a:ext cx="521804" cy="265044"/>
        </a:xfrm>
        <a:prstGeom prst="rect">
          <a:avLst/>
        </a:prstGeom>
        <a:solidFill>
          <a:schemeClr val="bg1">
            <a:alpha val="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t"/>
        <a:lstStyle/>
        <a:p>
          <a:pPr algn="l"/>
          <a:r>
            <a:rPr lang="en-AU" sz="1000">
              <a:solidFill>
                <a:schemeClr val="tx1"/>
              </a:solidFill>
            </a:rPr>
            <a:t>Note 1</a:t>
          </a:r>
        </a:p>
      </xdr:txBody>
    </xdr:sp>
    <xdr:clientData/>
  </xdr:twoCellAnchor>
  <xdr:twoCellAnchor>
    <xdr:from>
      <xdr:col>35</xdr:col>
      <xdr:colOff>173934</xdr:colOff>
      <xdr:row>28</xdr:row>
      <xdr:rowOff>0</xdr:rowOff>
    </xdr:from>
    <xdr:to>
      <xdr:col>36</xdr:col>
      <xdr:colOff>173934</xdr:colOff>
      <xdr:row>29</xdr:row>
      <xdr:rowOff>0</xdr:rowOff>
    </xdr:to>
    <xdr:sp macro="" textlink="">
      <xdr:nvSpPr>
        <xdr:cNvPr id="151" name="Rectangle 150">
          <a:extLst>
            <a:ext uri="{FF2B5EF4-FFF2-40B4-BE49-F238E27FC236}">
              <a16:creationId xmlns:a16="http://schemas.microsoft.com/office/drawing/2014/main" id="{2CC9D66B-33C1-48FC-97B4-B822F6799F87}"/>
            </a:ext>
          </a:extLst>
        </xdr:cNvPr>
        <xdr:cNvSpPr/>
      </xdr:nvSpPr>
      <xdr:spPr>
        <a:xfrm>
          <a:off x="6551543" y="3876261"/>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2</xdr:col>
      <xdr:colOff>0</xdr:colOff>
      <xdr:row>68</xdr:row>
      <xdr:rowOff>1</xdr:rowOff>
    </xdr:from>
    <xdr:to>
      <xdr:col>12</xdr:col>
      <xdr:colOff>0</xdr:colOff>
      <xdr:row>70</xdr:row>
      <xdr:rowOff>0</xdr:rowOff>
    </xdr:to>
    <xdr:sp macro="" textlink="">
      <xdr:nvSpPr>
        <xdr:cNvPr id="152" name="Rectangle 151">
          <a:hlinkClick xmlns:r="http://schemas.openxmlformats.org/officeDocument/2006/relationships" r:id="rId34"/>
          <a:extLst>
            <a:ext uri="{FF2B5EF4-FFF2-40B4-BE49-F238E27FC236}">
              <a16:creationId xmlns:a16="http://schemas.microsoft.com/office/drawing/2014/main" id="{6AB84034-C867-4911-B2C9-054F50D391B5}"/>
            </a:ext>
          </a:extLst>
        </xdr:cNvPr>
        <xdr:cNvSpPr/>
      </xdr:nvSpPr>
      <xdr:spPr>
        <a:xfrm>
          <a:off x="364435" y="9044610"/>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SERVICE_MODE_ENTRY</a:t>
          </a:r>
        </a:p>
      </xdr:txBody>
    </xdr:sp>
    <xdr:clientData/>
  </xdr:twoCellAnchor>
  <xdr:twoCellAnchor>
    <xdr:from>
      <xdr:col>2</xdr:col>
      <xdr:colOff>0</xdr:colOff>
      <xdr:row>71</xdr:row>
      <xdr:rowOff>0</xdr:rowOff>
    </xdr:from>
    <xdr:to>
      <xdr:col>12</xdr:col>
      <xdr:colOff>0</xdr:colOff>
      <xdr:row>72</xdr:row>
      <xdr:rowOff>132520</xdr:rowOff>
    </xdr:to>
    <xdr:sp macro="" textlink="">
      <xdr:nvSpPr>
        <xdr:cNvPr id="153" name="Rectangle 152">
          <a:hlinkClick xmlns:r="http://schemas.openxmlformats.org/officeDocument/2006/relationships" r:id="rId35"/>
          <a:extLst>
            <a:ext uri="{FF2B5EF4-FFF2-40B4-BE49-F238E27FC236}">
              <a16:creationId xmlns:a16="http://schemas.microsoft.com/office/drawing/2014/main" id="{EBD387AD-5D80-468E-81D5-AACCC60B17E7}"/>
            </a:ext>
          </a:extLst>
        </xdr:cNvPr>
        <xdr:cNvSpPr/>
      </xdr:nvSpPr>
      <xdr:spPr>
        <a:xfrm>
          <a:off x="364435" y="9442174"/>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SERVICE_MODE_EXIT</a:t>
          </a:r>
        </a:p>
      </xdr:txBody>
    </xdr:sp>
    <xdr:clientData/>
  </xdr:twoCellAnchor>
  <xdr:twoCellAnchor>
    <xdr:from>
      <xdr:col>2</xdr:col>
      <xdr:colOff>0</xdr:colOff>
      <xdr:row>75</xdr:row>
      <xdr:rowOff>0</xdr:rowOff>
    </xdr:from>
    <xdr:to>
      <xdr:col>12</xdr:col>
      <xdr:colOff>0</xdr:colOff>
      <xdr:row>76</xdr:row>
      <xdr:rowOff>132520</xdr:rowOff>
    </xdr:to>
    <xdr:sp macro="" textlink="">
      <xdr:nvSpPr>
        <xdr:cNvPr id="154" name="Rectangle 153">
          <a:hlinkClick xmlns:r="http://schemas.openxmlformats.org/officeDocument/2006/relationships" r:id="rId36"/>
          <a:extLst>
            <a:ext uri="{FF2B5EF4-FFF2-40B4-BE49-F238E27FC236}">
              <a16:creationId xmlns:a16="http://schemas.microsoft.com/office/drawing/2014/main" id="{3D27B1F0-E339-45ED-9465-4B95071C9135}"/>
            </a:ext>
          </a:extLst>
        </xdr:cNvPr>
        <xdr:cNvSpPr/>
      </xdr:nvSpPr>
      <xdr:spPr>
        <a:xfrm>
          <a:off x="364435" y="9972261"/>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AUDIT_MODE_ENTRY</a:t>
          </a:r>
        </a:p>
      </xdr:txBody>
    </xdr:sp>
    <xdr:clientData/>
  </xdr:twoCellAnchor>
  <xdr:twoCellAnchor>
    <xdr:from>
      <xdr:col>2</xdr:col>
      <xdr:colOff>0</xdr:colOff>
      <xdr:row>78</xdr:row>
      <xdr:rowOff>0</xdr:rowOff>
    </xdr:from>
    <xdr:to>
      <xdr:col>12</xdr:col>
      <xdr:colOff>0</xdr:colOff>
      <xdr:row>79</xdr:row>
      <xdr:rowOff>132520</xdr:rowOff>
    </xdr:to>
    <xdr:sp macro="" textlink="">
      <xdr:nvSpPr>
        <xdr:cNvPr id="157" name="Rectangle 156">
          <a:hlinkClick xmlns:r="http://schemas.openxmlformats.org/officeDocument/2006/relationships" r:id="rId37"/>
          <a:extLst>
            <a:ext uri="{FF2B5EF4-FFF2-40B4-BE49-F238E27FC236}">
              <a16:creationId xmlns:a16="http://schemas.microsoft.com/office/drawing/2014/main" id="{C0B6BB54-2A11-4CDA-BA64-93CA10D0CEDB}"/>
            </a:ext>
          </a:extLst>
        </xdr:cNvPr>
        <xdr:cNvSpPr/>
      </xdr:nvSpPr>
      <xdr:spPr>
        <a:xfrm>
          <a:off x="364435" y="10369826"/>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AUDIT_MODE_EXIT</a:t>
          </a:r>
        </a:p>
      </xdr:txBody>
    </xdr:sp>
    <xdr:clientData/>
  </xdr:twoCellAnchor>
  <xdr:twoCellAnchor>
    <xdr:from>
      <xdr:col>2</xdr:col>
      <xdr:colOff>0</xdr:colOff>
      <xdr:row>82</xdr:row>
      <xdr:rowOff>0</xdr:rowOff>
    </xdr:from>
    <xdr:to>
      <xdr:col>12</xdr:col>
      <xdr:colOff>0</xdr:colOff>
      <xdr:row>83</xdr:row>
      <xdr:rowOff>132520</xdr:rowOff>
    </xdr:to>
    <xdr:sp macro="" textlink="">
      <xdr:nvSpPr>
        <xdr:cNvPr id="158" name="Rectangle 157">
          <a:hlinkClick xmlns:r="http://schemas.openxmlformats.org/officeDocument/2006/relationships" r:id="rId38"/>
          <a:extLst>
            <a:ext uri="{FF2B5EF4-FFF2-40B4-BE49-F238E27FC236}">
              <a16:creationId xmlns:a16="http://schemas.microsoft.com/office/drawing/2014/main" id="{5CDCF08C-119A-4D20-B1EE-FE9E8720B881}"/>
            </a:ext>
          </a:extLst>
        </xdr:cNvPr>
        <xdr:cNvSpPr/>
      </xdr:nvSpPr>
      <xdr:spPr>
        <a:xfrm>
          <a:off x="364435" y="10899913"/>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RULE_ENTRY</a:t>
          </a:r>
        </a:p>
      </xdr:txBody>
    </xdr:sp>
    <xdr:clientData/>
  </xdr:twoCellAnchor>
  <xdr:twoCellAnchor>
    <xdr:from>
      <xdr:col>2</xdr:col>
      <xdr:colOff>0</xdr:colOff>
      <xdr:row>85</xdr:row>
      <xdr:rowOff>0</xdr:rowOff>
    </xdr:from>
    <xdr:to>
      <xdr:col>12</xdr:col>
      <xdr:colOff>0</xdr:colOff>
      <xdr:row>86</xdr:row>
      <xdr:rowOff>132520</xdr:rowOff>
    </xdr:to>
    <xdr:sp macro="" textlink="">
      <xdr:nvSpPr>
        <xdr:cNvPr id="159" name="Rectangle 158">
          <a:hlinkClick xmlns:r="http://schemas.openxmlformats.org/officeDocument/2006/relationships" r:id="rId39"/>
          <a:extLst>
            <a:ext uri="{FF2B5EF4-FFF2-40B4-BE49-F238E27FC236}">
              <a16:creationId xmlns:a16="http://schemas.microsoft.com/office/drawing/2014/main" id="{F507D675-717A-4DCB-8D9A-13190889A7B0}"/>
            </a:ext>
          </a:extLst>
        </xdr:cNvPr>
        <xdr:cNvSpPr/>
      </xdr:nvSpPr>
      <xdr:spPr>
        <a:xfrm>
          <a:off x="364435" y="11297478"/>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RULE_EXIT</a:t>
          </a:r>
        </a:p>
      </xdr:txBody>
    </xdr:sp>
    <xdr:clientData/>
  </xdr:twoCellAnchor>
  <xdr:twoCellAnchor>
    <xdr:from>
      <xdr:col>2</xdr:col>
      <xdr:colOff>0</xdr:colOff>
      <xdr:row>89</xdr:row>
      <xdr:rowOff>0</xdr:rowOff>
    </xdr:from>
    <xdr:to>
      <xdr:col>12</xdr:col>
      <xdr:colOff>0</xdr:colOff>
      <xdr:row>90</xdr:row>
      <xdr:rowOff>132520</xdr:rowOff>
    </xdr:to>
    <xdr:sp macro="" textlink="">
      <xdr:nvSpPr>
        <xdr:cNvPr id="160" name="Rectangle 159">
          <a:hlinkClick xmlns:r="http://schemas.openxmlformats.org/officeDocument/2006/relationships" r:id="rId40"/>
          <a:extLst>
            <a:ext uri="{FF2B5EF4-FFF2-40B4-BE49-F238E27FC236}">
              <a16:creationId xmlns:a16="http://schemas.microsoft.com/office/drawing/2014/main" id="{00FEB7E5-1F8D-45B4-97A9-0BA3C6DD375C}"/>
            </a:ext>
          </a:extLst>
        </xdr:cNvPr>
        <xdr:cNvSpPr/>
      </xdr:nvSpPr>
      <xdr:spPr>
        <a:xfrm>
          <a:off x="364435" y="11827565"/>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PID_ENTRY</a:t>
          </a:r>
        </a:p>
      </xdr:txBody>
    </xdr:sp>
    <xdr:clientData/>
  </xdr:twoCellAnchor>
  <xdr:twoCellAnchor>
    <xdr:from>
      <xdr:col>2</xdr:col>
      <xdr:colOff>0</xdr:colOff>
      <xdr:row>92</xdr:row>
      <xdr:rowOff>0</xdr:rowOff>
    </xdr:from>
    <xdr:to>
      <xdr:col>12</xdr:col>
      <xdr:colOff>0</xdr:colOff>
      <xdr:row>93</xdr:row>
      <xdr:rowOff>132520</xdr:rowOff>
    </xdr:to>
    <xdr:sp macro="" textlink="">
      <xdr:nvSpPr>
        <xdr:cNvPr id="162" name="Rectangle 161">
          <a:hlinkClick xmlns:r="http://schemas.openxmlformats.org/officeDocument/2006/relationships" r:id="rId41"/>
          <a:extLst>
            <a:ext uri="{FF2B5EF4-FFF2-40B4-BE49-F238E27FC236}">
              <a16:creationId xmlns:a16="http://schemas.microsoft.com/office/drawing/2014/main" id="{FA057C3E-527D-476A-AC43-AEA8E8778F13}"/>
            </a:ext>
          </a:extLst>
        </xdr:cNvPr>
        <xdr:cNvSpPr/>
      </xdr:nvSpPr>
      <xdr:spPr>
        <a:xfrm>
          <a:off x="364435" y="12225130"/>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PID_EXIT</a:t>
          </a:r>
        </a:p>
      </xdr:txBody>
    </xdr:sp>
    <xdr:clientData/>
  </xdr:twoCellAnchor>
  <xdr:twoCellAnchor>
    <xdr:from>
      <xdr:col>2</xdr:col>
      <xdr:colOff>0</xdr:colOff>
      <xdr:row>95</xdr:row>
      <xdr:rowOff>0</xdr:rowOff>
    </xdr:from>
    <xdr:to>
      <xdr:col>12</xdr:col>
      <xdr:colOff>0</xdr:colOff>
      <xdr:row>96</xdr:row>
      <xdr:rowOff>132521</xdr:rowOff>
    </xdr:to>
    <xdr:sp macro="" textlink="">
      <xdr:nvSpPr>
        <xdr:cNvPr id="163" name="Rectangle 162">
          <a:hlinkClick xmlns:r="http://schemas.openxmlformats.org/officeDocument/2006/relationships" r:id="rId42"/>
          <a:extLst>
            <a:ext uri="{FF2B5EF4-FFF2-40B4-BE49-F238E27FC236}">
              <a16:creationId xmlns:a16="http://schemas.microsoft.com/office/drawing/2014/main" id="{EBFC2A93-106C-4B1D-B9A1-F3028992B263}"/>
            </a:ext>
          </a:extLst>
        </xdr:cNvPr>
        <xdr:cNvSpPr/>
      </xdr:nvSpPr>
      <xdr:spPr>
        <a:xfrm>
          <a:off x="364435" y="12622696"/>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PLAYER_INPUT_REQUIRED</a:t>
          </a:r>
        </a:p>
      </xdr:txBody>
    </xdr:sp>
    <xdr:clientData/>
  </xdr:twoCellAnchor>
  <xdr:twoCellAnchor>
    <xdr:from>
      <xdr:col>2</xdr:col>
      <xdr:colOff>0</xdr:colOff>
      <xdr:row>98</xdr:row>
      <xdr:rowOff>0</xdr:rowOff>
    </xdr:from>
    <xdr:to>
      <xdr:col>12</xdr:col>
      <xdr:colOff>0</xdr:colOff>
      <xdr:row>99</xdr:row>
      <xdr:rowOff>132520</xdr:rowOff>
    </xdr:to>
    <xdr:sp macro="" textlink="">
      <xdr:nvSpPr>
        <xdr:cNvPr id="164" name="Rectangle 163">
          <a:hlinkClick xmlns:r="http://schemas.openxmlformats.org/officeDocument/2006/relationships" r:id="rId43"/>
          <a:extLst>
            <a:ext uri="{FF2B5EF4-FFF2-40B4-BE49-F238E27FC236}">
              <a16:creationId xmlns:a16="http://schemas.microsoft.com/office/drawing/2014/main" id="{EAF0ACC4-E377-473D-9427-023E0A46BB9C}"/>
            </a:ext>
          </a:extLst>
        </xdr:cNvPr>
        <xdr:cNvSpPr/>
      </xdr:nvSpPr>
      <xdr:spPr>
        <a:xfrm>
          <a:off x="364435" y="13020261"/>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PLAYER_INPUT_RECEIVED</a:t>
          </a:r>
        </a:p>
      </xdr:txBody>
    </xdr:sp>
    <xdr:clientData/>
  </xdr:twoCellAnchor>
  <xdr:twoCellAnchor>
    <xdr:from>
      <xdr:col>15</xdr:col>
      <xdr:colOff>0</xdr:colOff>
      <xdr:row>68</xdr:row>
      <xdr:rowOff>0</xdr:rowOff>
    </xdr:from>
    <xdr:to>
      <xdr:col>25</xdr:col>
      <xdr:colOff>0</xdr:colOff>
      <xdr:row>69</xdr:row>
      <xdr:rowOff>132521</xdr:rowOff>
    </xdr:to>
    <xdr:sp macro="" textlink="">
      <xdr:nvSpPr>
        <xdr:cNvPr id="165" name="Rectangle 164">
          <a:hlinkClick xmlns:r="http://schemas.openxmlformats.org/officeDocument/2006/relationships" r:id="rId44"/>
          <a:extLst>
            <a:ext uri="{FF2B5EF4-FFF2-40B4-BE49-F238E27FC236}">
              <a16:creationId xmlns:a16="http://schemas.microsoft.com/office/drawing/2014/main" id="{79C3A89B-6359-4FA9-8CF3-152A04C9EDD4}"/>
            </a:ext>
          </a:extLst>
        </xdr:cNvPr>
        <xdr:cNvSpPr/>
      </xdr:nvSpPr>
      <xdr:spPr>
        <a:xfrm>
          <a:off x="2733261" y="9044609"/>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FAULT_CONDITION</a:t>
          </a:r>
        </a:p>
      </xdr:txBody>
    </xdr:sp>
    <xdr:clientData/>
  </xdr:twoCellAnchor>
  <xdr:twoCellAnchor>
    <xdr:from>
      <xdr:col>26</xdr:col>
      <xdr:colOff>0</xdr:colOff>
      <xdr:row>68</xdr:row>
      <xdr:rowOff>0</xdr:rowOff>
    </xdr:from>
    <xdr:to>
      <xdr:col>36</xdr:col>
      <xdr:colOff>0</xdr:colOff>
      <xdr:row>69</xdr:row>
      <xdr:rowOff>132521</xdr:rowOff>
    </xdr:to>
    <xdr:sp macro="" textlink="">
      <xdr:nvSpPr>
        <xdr:cNvPr id="166" name="Rectangle 165">
          <a:hlinkClick xmlns:r="http://schemas.openxmlformats.org/officeDocument/2006/relationships" r:id="rId45"/>
          <a:extLst>
            <a:ext uri="{FF2B5EF4-FFF2-40B4-BE49-F238E27FC236}">
              <a16:creationId xmlns:a16="http://schemas.microsoft.com/office/drawing/2014/main" id="{A86E2BA8-85BB-487C-BF6E-BF4FA2A3DBE6}"/>
            </a:ext>
          </a:extLst>
        </xdr:cNvPr>
        <xdr:cNvSpPr/>
      </xdr:nvSpPr>
      <xdr:spPr>
        <a:xfrm>
          <a:off x="4737652" y="9044609"/>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FAULT_CLEARED</a:t>
          </a:r>
        </a:p>
      </xdr:txBody>
    </xdr:sp>
    <xdr:clientData/>
  </xdr:twoCellAnchor>
  <xdr:twoCellAnchor>
    <xdr:from>
      <xdr:col>15</xdr:col>
      <xdr:colOff>0</xdr:colOff>
      <xdr:row>73</xdr:row>
      <xdr:rowOff>0</xdr:rowOff>
    </xdr:from>
    <xdr:to>
      <xdr:col>25</xdr:col>
      <xdr:colOff>0</xdr:colOff>
      <xdr:row>74</xdr:row>
      <xdr:rowOff>132520</xdr:rowOff>
    </xdr:to>
    <xdr:sp macro="" textlink="">
      <xdr:nvSpPr>
        <xdr:cNvPr id="167" name="Rectangle 166">
          <a:hlinkClick xmlns:r="http://schemas.openxmlformats.org/officeDocument/2006/relationships" r:id="rId46"/>
          <a:extLst>
            <a:ext uri="{FF2B5EF4-FFF2-40B4-BE49-F238E27FC236}">
              <a16:creationId xmlns:a16="http://schemas.microsoft.com/office/drawing/2014/main" id="{D1B69AA9-1241-4C5A-B97C-FE0186116298}"/>
            </a:ext>
          </a:extLst>
        </xdr:cNvPr>
        <xdr:cNvSpPr/>
      </xdr:nvSpPr>
      <xdr:spPr>
        <a:xfrm>
          <a:off x="2733261" y="9707217"/>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DOOR_OPENED</a:t>
          </a:r>
        </a:p>
      </xdr:txBody>
    </xdr:sp>
    <xdr:clientData/>
  </xdr:twoCellAnchor>
  <xdr:twoCellAnchor>
    <xdr:from>
      <xdr:col>26</xdr:col>
      <xdr:colOff>0</xdr:colOff>
      <xdr:row>73</xdr:row>
      <xdr:rowOff>0</xdr:rowOff>
    </xdr:from>
    <xdr:to>
      <xdr:col>36</xdr:col>
      <xdr:colOff>0</xdr:colOff>
      <xdr:row>74</xdr:row>
      <xdr:rowOff>132520</xdr:rowOff>
    </xdr:to>
    <xdr:sp macro="" textlink="">
      <xdr:nvSpPr>
        <xdr:cNvPr id="168" name="Rectangle 167">
          <a:hlinkClick xmlns:r="http://schemas.openxmlformats.org/officeDocument/2006/relationships" r:id="rId47"/>
          <a:extLst>
            <a:ext uri="{FF2B5EF4-FFF2-40B4-BE49-F238E27FC236}">
              <a16:creationId xmlns:a16="http://schemas.microsoft.com/office/drawing/2014/main" id="{C584A8B6-2166-47D4-AAF1-F9AC34CB3931}"/>
            </a:ext>
          </a:extLst>
        </xdr:cNvPr>
        <xdr:cNvSpPr/>
      </xdr:nvSpPr>
      <xdr:spPr>
        <a:xfrm>
          <a:off x="4737652" y="9707217"/>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DOOR_CLOSED</a:t>
          </a:r>
        </a:p>
      </xdr:txBody>
    </xdr:sp>
    <xdr:clientData/>
  </xdr:twoCellAnchor>
  <xdr:twoCellAnchor>
    <xdr:from>
      <xdr:col>15</xdr:col>
      <xdr:colOff>0</xdr:colOff>
      <xdr:row>78</xdr:row>
      <xdr:rowOff>0</xdr:rowOff>
    </xdr:from>
    <xdr:to>
      <xdr:col>25</xdr:col>
      <xdr:colOff>0</xdr:colOff>
      <xdr:row>79</xdr:row>
      <xdr:rowOff>132520</xdr:rowOff>
    </xdr:to>
    <xdr:sp macro="" textlink="">
      <xdr:nvSpPr>
        <xdr:cNvPr id="169" name="Rectangle 168">
          <a:hlinkClick xmlns:r="http://schemas.openxmlformats.org/officeDocument/2006/relationships" r:id="rId48"/>
          <a:extLst>
            <a:ext uri="{FF2B5EF4-FFF2-40B4-BE49-F238E27FC236}">
              <a16:creationId xmlns:a16="http://schemas.microsoft.com/office/drawing/2014/main" id="{02DFD400-5619-44DE-9160-58F5B17A4C7D}"/>
            </a:ext>
          </a:extLst>
        </xdr:cNvPr>
        <xdr:cNvSpPr/>
      </xdr:nvSpPr>
      <xdr:spPr>
        <a:xfrm>
          <a:off x="2733261" y="10369826"/>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CREDIT_INPUT_ENABLED</a:t>
          </a:r>
        </a:p>
      </xdr:txBody>
    </xdr:sp>
    <xdr:clientData/>
  </xdr:twoCellAnchor>
  <xdr:twoCellAnchor>
    <xdr:from>
      <xdr:col>26</xdr:col>
      <xdr:colOff>0</xdr:colOff>
      <xdr:row>78</xdr:row>
      <xdr:rowOff>0</xdr:rowOff>
    </xdr:from>
    <xdr:to>
      <xdr:col>36</xdr:col>
      <xdr:colOff>0</xdr:colOff>
      <xdr:row>79</xdr:row>
      <xdr:rowOff>132520</xdr:rowOff>
    </xdr:to>
    <xdr:sp macro="" textlink="">
      <xdr:nvSpPr>
        <xdr:cNvPr id="170" name="Rectangle 169">
          <a:hlinkClick xmlns:r="http://schemas.openxmlformats.org/officeDocument/2006/relationships" r:id="rId49"/>
          <a:extLst>
            <a:ext uri="{FF2B5EF4-FFF2-40B4-BE49-F238E27FC236}">
              <a16:creationId xmlns:a16="http://schemas.microsoft.com/office/drawing/2014/main" id="{63EEC845-03EF-40A9-9F9F-B1FD8D2DA807}"/>
            </a:ext>
          </a:extLst>
        </xdr:cNvPr>
        <xdr:cNvSpPr/>
      </xdr:nvSpPr>
      <xdr:spPr>
        <a:xfrm>
          <a:off x="4737652" y="10369826"/>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CREDIT_INPUT_DISABLED</a:t>
          </a:r>
        </a:p>
      </xdr:txBody>
    </xdr:sp>
    <xdr:clientData/>
  </xdr:twoCellAnchor>
  <xdr:twoCellAnchor>
    <xdr:from>
      <xdr:col>15</xdr:col>
      <xdr:colOff>0</xdr:colOff>
      <xdr:row>82</xdr:row>
      <xdr:rowOff>0</xdr:rowOff>
    </xdr:from>
    <xdr:to>
      <xdr:col>25</xdr:col>
      <xdr:colOff>0</xdr:colOff>
      <xdr:row>83</xdr:row>
      <xdr:rowOff>132520</xdr:rowOff>
    </xdr:to>
    <xdr:sp macro="" textlink="">
      <xdr:nvSpPr>
        <xdr:cNvPr id="171" name="Rectangle 170">
          <a:hlinkClick xmlns:r="http://schemas.openxmlformats.org/officeDocument/2006/relationships" r:id="rId50"/>
          <a:extLst>
            <a:ext uri="{FF2B5EF4-FFF2-40B4-BE49-F238E27FC236}">
              <a16:creationId xmlns:a16="http://schemas.microsoft.com/office/drawing/2014/main" id="{6A6F19C1-2DFD-4EB2-8740-369A69430914}"/>
            </a:ext>
          </a:extLst>
        </xdr:cNvPr>
        <xdr:cNvSpPr/>
      </xdr:nvSpPr>
      <xdr:spPr>
        <a:xfrm>
          <a:off x="2733261" y="10899913"/>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PLAY_ENABLED</a:t>
          </a:r>
        </a:p>
      </xdr:txBody>
    </xdr:sp>
    <xdr:clientData/>
  </xdr:twoCellAnchor>
  <xdr:twoCellAnchor>
    <xdr:from>
      <xdr:col>26</xdr:col>
      <xdr:colOff>0</xdr:colOff>
      <xdr:row>82</xdr:row>
      <xdr:rowOff>0</xdr:rowOff>
    </xdr:from>
    <xdr:to>
      <xdr:col>36</xdr:col>
      <xdr:colOff>0</xdr:colOff>
      <xdr:row>83</xdr:row>
      <xdr:rowOff>132520</xdr:rowOff>
    </xdr:to>
    <xdr:sp macro="" textlink="">
      <xdr:nvSpPr>
        <xdr:cNvPr id="172" name="Rectangle 171">
          <a:hlinkClick xmlns:r="http://schemas.openxmlformats.org/officeDocument/2006/relationships" r:id="rId51"/>
          <a:extLst>
            <a:ext uri="{FF2B5EF4-FFF2-40B4-BE49-F238E27FC236}">
              <a16:creationId xmlns:a16="http://schemas.microsoft.com/office/drawing/2014/main" id="{F281BC0B-61BB-45EE-B54C-3CD81DD2CB24}"/>
            </a:ext>
          </a:extLst>
        </xdr:cNvPr>
        <xdr:cNvSpPr/>
      </xdr:nvSpPr>
      <xdr:spPr>
        <a:xfrm>
          <a:off x="4737652" y="10899913"/>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PLAY_DISABLED</a:t>
          </a:r>
        </a:p>
      </xdr:txBody>
    </xdr:sp>
    <xdr:clientData/>
  </xdr:twoCellAnchor>
  <xdr:twoCellAnchor>
    <xdr:from>
      <xdr:col>15</xdr:col>
      <xdr:colOff>0</xdr:colOff>
      <xdr:row>87</xdr:row>
      <xdr:rowOff>0</xdr:rowOff>
    </xdr:from>
    <xdr:to>
      <xdr:col>25</xdr:col>
      <xdr:colOff>0</xdr:colOff>
      <xdr:row>88</xdr:row>
      <xdr:rowOff>132521</xdr:rowOff>
    </xdr:to>
    <xdr:sp macro="" textlink="">
      <xdr:nvSpPr>
        <xdr:cNvPr id="173" name="Rectangle 172">
          <a:hlinkClick xmlns:r="http://schemas.openxmlformats.org/officeDocument/2006/relationships" r:id="rId52"/>
          <a:extLst>
            <a:ext uri="{FF2B5EF4-FFF2-40B4-BE49-F238E27FC236}">
              <a16:creationId xmlns:a16="http://schemas.microsoft.com/office/drawing/2014/main" id="{404D8CC8-799C-4F0E-B6A8-55CBB7C7740B}"/>
            </a:ext>
          </a:extLst>
        </xdr:cNvPr>
        <xdr:cNvSpPr/>
      </xdr:nvSpPr>
      <xdr:spPr>
        <a:xfrm>
          <a:off x="2733261" y="11562522"/>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BANKNOTE_ACCEPTED</a:t>
          </a:r>
        </a:p>
      </xdr:txBody>
    </xdr:sp>
    <xdr:clientData/>
  </xdr:twoCellAnchor>
  <xdr:twoCellAnchor>
    <xdr:from>
      <xdr:col>26</xdr:col>
      <xdr:colOff>0</xdr:colOff>
      <xdr:row>87</xdr:row>
      <xdr:rowOff>0</xdr:rowOff>
    </xdr:from>
    <xdr:to>
      <xdr:col>36</xdr:col>
      <xdr:colOff>0</xdr:colOff>
      <xdr:row>88</xdr:row>
      <xdr:rowOff>132521</xdr:rowOff>
    </xdr:to>
    <xdr:sp macro="" textlink="">
      <xdr:nvSpPr>
        <xdr:cNvPr id="174" name="Rectangle 173">
          <a:hlinkClick xmlns:r="http://schemas.openxmlformats.org/officeDocument/2006/relationships" r:id="rId53"/>
          <a:extLst>
            <a:ext uri="{FF2B5EF4-FFF2-40B4-BE49-F238E27FC236}">
              <a16:creationId xmlns:a16="http://schemas.microsoft.com/office/drawing/2014/main" id="{40D35F3A-FD07-48B7-9AAC-8222FD3CB161}"/>
            </a:ext>
          </a:extLst>
        </xdr:cNvPr>
        <xdr:cNvSpPr/>
      </xdr:nvSpPr>
      <xdr:spPr>
        <a:xfrm>
          <a:off x="4737652" y="11562522"/>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BANKNOTE_REJECTED</a:t>
          </a:r>
        </a:p>
      </xdr:txBody>
    </xdr:sp>
    <xdr:clientData/>
  </xdr:twoCellAnchor>
  <xdr:twoCellAnchor>
    <xdr:from>
      <xdr:col>15</xdr:col>
      <xdr:colOff>0</xdr:colOff>
      <xdr:row>90</xdr:row>
      <xdr:rowOff>0</xdr:rowOff>
    </xdr:from>
    <xdr:to>
      <xdr:col>25</xdr:col>
      <xdr:colOff>0</xdr:colOff>
      <xdr:row>91</xdr:row>
      <xdr:rowOff>132520</xdr:rowOff>
    </xdr:to>
    <xdr:sp macro="" textlink="">
      <xdr:nvSpPr>
        <xdr:cNvPr id="175" name="Rectangle 174">
          <a:hlinkClick xmlns:r="http://schemas.openxmlformats.org/officeDocument/2006/relationships" r:id="rId54"/>
          <a:extLst>
            <a:ext uri="{FF2B5EF4-FFF2-40B4-BE49-F238E27FC236}">
              <a16:creationId xmlns:a16="http://schemas.microsoft.com/office/drawing/2014/main" id="{F0EE02E8-97A3-4B03-99D4-BC1F19FA6CEE}"/>
            </a:ext>
          </a:extLst>
        </xdr:cNvPr>
        <xdr:cNvSpPr/>
      </xdr:nvSpPr>
      <xdr:spPr>
        <a:xfrm>
          <a:off x="2733261" y="11960087"/>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TICKET_IN</a:t>
          </a:r>
        </a:p>
      </xdr:txBody>
    </xdr:sp>
    <xdr:clientData/>
  </xdr:twoCellAnchor>
  <xdr:twoCellAnchor>
    <xdr:from>
      <xdr:col>26</xdr:col>
      <xdr:colOff>0</xdr:colOff>
      <xdr:row>90</xdr:row>
      <xdr:rowOff>0</xdr:rowOff>
    </xdr:from>
    <xdr:to>
      <xdr:col>36</xdr:col>
      <xdr:colOff>0</xdr:colOff>
      <xdr:row>91</xdr:row>
      <xdr:rowOff>132520</xdr:rowOff>
    </xdr:to>
    <xdr:sp macro="" textlink="">
      <xdr:nvSpPr>
        <xdr:cNvPr id="176" name="Rectangle 175">
          <a:hlinkClick xmlns:r="http://schemas.openxmlformats.org/officeDocument/2006/relationships" r:id="rId55"/>
          <a:extLst>
            <a:ext uri="{FF2B5EF4-FFF2-40B4-BE49-F238E27FC236}">
              <a16:creationId xmlns:a16="http://schemas.microsoft.com/office/drawing/2014/main" id="{AAADB8D6-6B4B-40E2-9A4E-B5B6A00F868B}"/>
            </a:ext>
          </a:extLst>
        </xdr:cNvPr>
        <xdr:cNvSpPr/>
      </xdr:nvSpPr>
      <xdr:spPr>
        <a:xfrm>
          <a:off x="4737652" y="11960087"/>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COIN_TOKEN_IN</a:t>
          </a:r>
        </a:p>
      </xdr:txBody>
    </xdr:sp>
    <xdr:clientData/>
  </xdr:twoCellAnchor>
  <xdr:twoCellAnchor>
    <xdr:from>
      <xdr:col>15</xdr:col>
      <xdr:colOff>0</xdr:colOff>
      <xdr:row>93</xdr:row>
      <xdr:rowOff>0</xdr:rowOff>
    </xdr:from>
    <xdr:to>
      <xdr:col>25</xdr:col>
      <xdr:colOff>0</xdr:colOff>
      <xdr:row>94</xdr:row>
      <xdr:rowOff>132520</xdr:rowOff>
    </xdr:to>
    <xdr:sp macro="" textlink="">
      <xdr:nvSpPr>
        <xdr:cNvPr id="178" name="Rectangle 177">
          <a:hlinkClick xmlns:r="http://schemas.openxmlformats.org/officeDocument/2006/relationships" r:id="rId56"/>
          <a:extLst>
            <a:ext uri="{FF2B5EF4-FFF2-40B4-BE49-F238E27FC236}">
              <a16:creationId xmlns:a16="http://schemas.microsoft.com/office/drawing/2014/main" id="{7F2EA455-6FAC-4FBF-8026-1A49CB67D209}"/>
            </a:ext>
          </a:extLst>
        </xdr:cNvPr>
        <xdr:cNvSpPr/>
      </xdr:nvSpPr>
      <xdr:spPr>
        <a:xfrm>
          <a:off x="2733261" y="12357652"/>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ECT_TO_CM</a:t>
          </a:r>
        </a:p>
      </xdr:txBody>
    </xdr:sp>
    <xdr:clientData/>
  </xdr:twoCellAnchor>
  <xdr:twoCellAnchor>
    <xdr:from>
      <xdr:col>15</xdr:col>
      <xdr:colOff>0</xdr:colOff>
      <xdr:row>98</xdr:row>
      <xdr:rowOff>0</xdr:rowOff>
    </xdr:from>
    <xdr:to>
      <xdr:col>25</xdr:col>
      <xdr:colOff>0</xdr:colOff>
      <xdr:row>99</xdr:row>
      <xdr:rowOff>132520</xdr:rowOff>
    </xdr:to>
    <xdr:sp macro="" textlink="">
      <xdr:nvSpPr>
        <xdr:cNvPr id="180" name="Rectangle 179">
          <a:hlinkClick xmlns:r="http://schemas.openxmlformats.org/officeDocument/2006/relationships" r:id="rId57"/>
          <a:extLst>
            <a:ext uri="{FF2B5EF4-FFF2-40B4-BE49-F238E27FC236}">
              <a16:creationId xmlns:a16="http://schemas.microsoft.com/office/drawing/2014/main" id="{CFA826EE-35C3-4AA3-A83C-AD7507643CAF}"/>
            </a:ext>
          </a:extLst>
        </xdr:cNvPr>
        <xdr:cNvSpPr/>
      </xdr:nvSpPr>
      <xdr:spPr>
        <a:xfrm>
          <a:off x="2733261" y="13020261"/>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ECT_AUTHORISED</a:t>
          </a:r>
        </a:p>
      </xdr:txBody>
    </xdr:sp>
    <xdr:clientData/>
  </xdr:twoCellAnchor>
  <xdr:twoCellAnchor>
    <xdr:from>
      <xdr:col>26</xdr:col>
      <xdr:colOff>0</xdr:colOff>
      <xdr:row>98</xdr:row>
      <xdr:rowOff>0</xdr:rowOff>
    </xdr:from>
    <xdr:to>
      <xdr:col>36</xdr:col>
      <xdr:colOff>0</xdr:colOff>
      <xdr:row>99</xdr:row>
      <xdr:rowOff>132520</xdr:rowOff>
    </xdr:to>
    <xdr:sp macro="" textlink="">
      <xdr:nvSpPr>
        <xdr:cNvPr id="181" name="Rectangle 180">
          <a:hlinkClick xmlns:r="http://schemas.openxmlformats.org/officeDocument/2006/relationships" r:id="rId58"/>
          <a:extLst>
            <a:ext uri="{FF2B5EF4-FFF2-40B4-BE49-F238E27FC236}">
              <a16:creationId xmlns:a16="http://schemas.microsoft.com/office/drawing/2014/main" id="{1FB5E6EC-F370-4997-B47C-952ECAD74EB1}"/>
            </a:ext>
          </a:extLst>
        </xdr:cNvPr>
        <xdr:cNvSpPr/>
      </xdr:nvSpPr>
      <xdr:spPr>
        <a:xfrm>
          <a:off x="4737652" y="13020261"/>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ECT_FAILED</a:t>
          </a:r>
        </a:p>
      </xdr:txBody>
    </xdr:sp>
    <xdr:clientData/>
  </xdr:twoCellAnchor>
  <xdr:twoCellAnchor>
    <xdr:from>
      <xdr:col>39</xdr:col>
      <xdr:colOff>0</xdr:colOff>
      <xdr:row>68</xdr:row>
      <xdr:rowOff>0</xdr:rowOff>
    </xdr:from>
    <xdr:to>
      <xdr:col>49</xdr:col>
      <xdr:colOff>0</xdr:colOff>
      <xdr:row>69</xdr:row>
      <xdr:rowOff>132521</xdr:rowOff>
    </xdr:to>
    <xdr:sp macro="" textlink="">
      <xdr:nvSpPr>
        <xdr:cNvPr id="182" name="Rectangle 181">
          <a:hlinkClick xmlns:r="http://schemas.openxmlformats.org/officeDocument/2006/relationships" r:id="rId59"/>
          <a:extLst>
            <a:ext uri="{FF2B5EF4-FFF2-40B4-BE49-F238E27FC236}">
              <a16:creationId xmlns:a16="http://schemas.microsoft.com/office/drawing/2014/main" id="{A493CB82-F9E7-426F-9B0D-EA53E24ADB4F}"/>
            </a:ext>
          </a:extLst>
        </xdr:cNvPr>
        <xdr:cNvSpPr/>
      </xdr:nvSpPr>
      <xdr:spPr>
        <a:xfrm>
          <a:off x="7106478" y="9044609"/>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PLAY_OK_EX</a:t>
          </a:r>
        </a:p>
      </xdr:txBody>
    </xdr:sp>
    <xdr:clientData/>
  </xdr:twoCellAnchor>
  <xdr:twoCellAnchor>
    <xdr:from>
      <xdr:col>39</xdr:col>
      <xdr:colOff>0</xdr:colOff>
      <xdr:row>71</xdr:row>
      <xdr:rowOff>0</xdr:rowOff>
    </xdr:from>
    <xdr:to>
      <xdr:col>49</xdr:col>
      <xdr:colOff>0</xdr:colOff>
      <xdr:row>72</xdr:row>
      <xdr:rowOff>132520</xdr:rowOff>
    </xdr:to>
    <xdr:sp macro="" textlink="">
      <xdr:nvSpPr>
        <xdr:cNvPr id="184" name="Rectangle 183">
          <a:hlinkClick xmlns:r="http://schemas.openxmlformats.org/officeDocument/2006/relationships" r:id="rId60"/>
          <a:extLst>
            <a:ext uri="{FF2B5EF4-FFF2-40B4-BE49-F238E27FC236}">
              <a16:creationId xmlns:a16="http://schemas.microsoft.com/office/drawing/2014/main" id="{64C542A7-E190-4398-9ECB-B0C3875697A0}"/>
            </a:ext>
          </a:extLst>
        </xdr:cNvPr>
        <xdr:cNvSpPr/>
      </xdr:nvSpPr>
      <xdr:spPr>
        <a:xfrm>
          <a:off x="7106478" y="9442174"/>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ATTENDANT_REQUIRED</a:t>
          </a:r>
        </a:p>
      </xdr:txBody>
    </xdr:sp>
    <xdr:clientData/>
  </xdr:twoCellAnchor>
  <xdr:twoCellAnchor>
    <xdr:from>
      <xdr:col>39</xdr:col>
      <xdr:colOff>0</xdr:colOff>
      <xdr:row>75</xdr:row>
      <xdr:rowOff>0</xdr:rowOff>
    </xdr:from>
    <xdr:to>
      <xdr:col>49</xdr:col>
      <xdr:colOff>0</xdr:colOff>
      <xdr:row>76</xdr:row>
      <xdr:rowOff>132520</xdr:rowOff>
    </xdr:to>
    <xdr:sp macro="" textlink="">
      <xdr:nvSpPr>
        <xdr:cNvPr id="186" name="Rectangle 185">
          <a:hlinkClick xmlns:r="http://schemas.openxmlformats.org/officeDocument/2006/relationships" r:id="rId61"/>
          <a:extLst>
            <a:ext uri="{FF2B5EF4-FFF2-40B4-BE49-F238E27FC236}">
              <a16:creationId xmlns:a16="http://schemas.microsoft.com/office/drawing/2014/main" id="{23AA652F-6A49-4F67-AF70-1709CBACD2FF}"/>
            </a:ext>
          </a:extLst>
        </xdr:cNvPr>
        <xdr:cNvSpPr/>
      </xdr:nvSpPr>
      <xdr:spPr>
        <a:xfrm>
          <a:off x="7106478" y="9972261"/>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GAME_VAR_CHANGED</a:t>
          </a:r>
        </a:p>
      </xdr:txBody>
    </xdr:sp>
    <xdr:clientData/>
  </xdr:twoCellAnchor>
  <xdr:twoCellAnchor>
    <xdr:from>
      <xdr:col>39</xdr:col>
      <xdr:colOff>0</xdr:colOff>
      <xdr:row>78</xdr:row>
      <xdr:rowOff>0</xdr:rowOff>
    </xdr:from>
    <xdr:to>
      <xdr:col>49</xdr:col>
      <xdr:colOff>0</xdr:colOff>
      <xdr:row>79</xdr:row>
      <xdr:rowOff>132520</xdr:rowOff>
    </xdr:to>
    <xdr:sp macro="" textlink="">
      <xdr:nvSpPr>
        <xdr:cNvPr id="187" name="Rectangle 186">
          <a:hlinkClick xmlns:r="http://schemas.openxmlformats.org/officeDocument/2006/relationships" r:id="rId62"/>
          <a:extLst>
            <a:ext uri="{FF2B5EF4-FFF2-40B4-BE49-F238E27FC236}">
              <a16:creationId xmlns:a16="http://schemas.microsoft.com/office/drawing/2014/main" id="{A2355597-A3DA-4B8A-84DC-CAAB876EF29A}"/>
            </a:ext>
          </a:extLst>
        </xdr:cNvPr>
        <xdr:cNvSpPr/>
      </xdr:nvSpPr>
      <xdr:spPr>
        <a:xfrm>
          <a:off x="7106478" y="10369826"/>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GAME_LOADED</a:t>
          </a:r>
        </a:p>
      </xdr:txBody>
    </xdr:sp>
    <xdr:clientData/>
  </xdr:twoCellAnchor>
  <xdr:twoCellAnchor>
    <xdr:from>
      <xdr:col>39</xdr:col>
      <xdr:colOff>0</xdr:colOff>
      <xdr:row>84</xdr:row>
      <xdr:rowOff>1</xdr:rowOff>
    </xdr:from>
    <xdr:to>
      <xdr:col>49</xdr:col>
      <xdr:colOff>0</xdr:colOff>
      <xdr:row>86</xdr:row>
      <xdr:rowOff>0</xdr:rowOff>
    </xdr:to>
    <xdr:sp macro="" textlink="">
      <xdr:nvSpPr>
        <xdr:cNvPr id="189" name="Rectangle 188">
          <a:hlinkClick xmlns:r="http://schemas.openxmlformats.org/officeDocument/2006/relationships" r:id="rId63"/>
          <a:extLst>
            <a:ext uri="{FF2B5EF4-FFF2-40B4-BE49-F238E27FC236}">
              <a16:creationId xmlns:a16="http://schemas.microsoft.com/office/drawing/2014/main" id="{17169504-6802-4B7B-A035-98138A4E4DAD}"/>
            </a:ext>
          </a:extLst>
        </xdr:cNvPr>
        <xdr:cNvSpPr/>
      </xdr:nvSpPr>
      <xdr:spPr>
        <a:xfrm>
          <a:off x="7106478" y="11496262"/>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PROGR_CFG</a:t>
          </a:r>
        </a:p>
      </xdr:txBody>
    </xdr:sp>
    <xdr:clientData/>
  </xdr:twoCellAnchor>
  <xdr:twoCellAnchor>
    <xdr:from>
      <xdr:col>39</xdr:col>
      <xdr:colOff>0</xdr:colOff>
      <xdr:row>87</xdr:row>
      <xdr:rowOff>2</xdr:rowOff>
    </xdr:from>
    <xdr:to>
      <xdr:col>49</xdr:col>
      <xdr:colOff>0</xdr:colOff>
      <xdr:row>88</xdr:row>
      <xdr:rowOff>132521</xdr:rowOff>
    </xdr:to>
    <xdr:sp macro="" textlink="">
      <xdr:nvSpPr>
        <xdr:cNvPr id="190" name="Rectangle 189">
          <a:hlinkClick xmlns:r="http://schemas.openxmlformats.org/officeDocument/2006/relationships" r:id="rId64"/>
          <a:extLst>
            <a:ext uri="{FF2B5EF4-FFF2-40B4-BE49-F238E27FC236}">
              <a16:creationId xmlns:a16="http://schemas.microsoft.com/office/drawing/2014/main" id="{7541B5AB-636B-4386-A03F-8BB29D362FB1}"/>
            </a:ext>
          </a:extLst>
        </xdr:cNvPr>
        <xdr:cNvSpPr/>
      </xdr:nvSpPr>
      <xdr:spPr>
        <a:xfrm>
          <a:off x="7106478" y="11893828"/>
          <a:ext cx="1822174" cy="265041"/>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PROGR_LP_UPDATE</a:t>
          </a:r>
        </a:p>
      </xdr:txBody>
    </xdr:sp>
    <xdr:clientData/>
  </xdr:twoCellAnchor>
  <xdr:twoCellAnchor>
    <xdr:from>
      <xdr:col>39</xdr:col>
      <xdr:colOff>0</xdr:colOff>
      <xdr:row>91</xdr:row>
      <xdr:rowOff>2</xdr:rowOff>
    </xdr:from>
    <xdr:to>
      <xdr:col>49</xdr:col>
      <xdr:colOff>0</xdr:colOff>
      <xdr:row>92</xdr:row>
      <xdr:rowOff>132521</xdr:rowOff>
    </xdr:to>
    <xdr:sp macro="" textlink="">
      <xdr:nvSpPr>
        <xdr:cNvPr id="191" name="Rectangle 190">
          <a:hlinkClick xmlns:r="http://schemas.openxmlformats.org/officeDocument/2006/relationships" r:id="rId65"/>
          <a:extLst>
            <a:ext uri="{FF2B5EF4-FFF2-40B4-BE49-F238E27FC236}">
              <a16:creationId xmlns:a16="http://schemas.microsoft.com/office/drawing/2014/main" id="{3A95C7A0-A514-4FE3-851D-2FE48C2AE59A}"/>
            </a:ext>
          </a:extLst>
        </xdr:cNvPr>
        <xdr:cNvSpPr/>
      </xdr:nvSpPr>
      <xdr:spPr>
        <a:xfrm>
          <a:off x="7106478" y="12423915"/>
          <a:ext cx="1822174" cy="265041"/>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CAUDIT_FIN_COMMON</a:t>
          </a:r>
        </a:p>
      </xdr:txBody>
    </xdr:sp>
    <xdr:clientData/>
  </xdr:twoCellAnchor>
  <xdr:twoCellAnchor>
    <xdr:from>
      <xdr:col>39</xdr:col>
      <xdr:colOff>0</xdr:colOff>
      <xdr:row>94</xdr:row>
      <xdr:rowOff>2</xdr:rowOff>
    </xdr:from>
    <xdr:to>
      <xdr:col>49</xdr:col>
      <xdr:colOff>0</xdr:colOff>
      <xdr:row>96</xdr:row>
      <xdr:rowOff>0</xdr:rowOff>
    </xdr:to>
    <xdr:sp macro="" textlink="">
      <xdr:nvSpPr>
        <xdr:cNvPr id="193" name="Rectangle 192">
          <a:hlinkClick xmlns:r="http://schemas.openxmlformats.org/officeDocument/2006/relationships" r:id="rId66"/>
          <a:extLst>
            <a:ext uri="{FF2B5EF4-FFF2-40B4-BE49-F238E27FC236}">
              <a16:creationId xmlns:a16="http://schemas.microsoft.com/office/drawing/2014/main" id="{837BB14F-996E-4635-912B-20BB0D37B8C4}"/>
            </a:ext>
          </a:extLst>
        </xdr:cNvPr>
        <xdr:cNvSpPr/>
      </xdr:nvSpPr>
      <xdr:spPr>
        <a:xfrm>
          <a:off x="7106478" y="12821480"/>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CAUDIT_FIN_GAME</a:t>
          </a:r>
        </a:p>
      </xdr:txBody>
    </xdr:sp>
    <xdr:clientData/>
  </xdr:twoCellAnchor>
  <xdr:twoCellAnchor>
    <xdr:from>
      <xdr:col>39</xdr:col>
      <xdr:colOff>0</xdr:colOff>
      <xdr:row>98</xdr:row>
      <xdr:rowOff>2</xdr:rowOff>
    </xdr:from>
    <xdr:to>
      <xdr:col>49</xdr:col>
      <xdr:colOff>0</xdr:colOff>
      <xdr:row>99</xdr:row>
      <xdr:rowOff>132521</xdr:rowOff>
    </xdr:to>
    <xdr:sp macro="" textlink="">
      <xdr:nvSpPr>
        <xdr:cNvPr id="194" name="Rectangle 193">
          <a:hlinkClick xmlns:r="http://schemas.openxmlformats.org/officeDocument/2006/relationships" r:id="rId67"/>
          <a:extLst>
            <a:ext uri="{FF2B5EF4-FFF2-40B4-BE49-F238E27FC236}">
              <a16:creationId xmlns:a16="http://schemas.microsoft.com/office/drawing/2014/main" id="{D3C0885B-FFF7-4AF2-B6E3-CDABD494B71A}"/>
            </a:ext>
          </a:extLst>
        </xdr:cNvPr>
        <xdr:cNvSpPr/>
      </xdr:nvSpPr>
      <xdr:spPr>
        <a:xfrm>
          <a:off x="7106478" y="13351567"/>
          <a:ext cx="1822174" cy="265041"/>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RESET_KEY</a:t>
          </a:r>
        </a:p>
      </xdr:txBody>
    </xdr:sp>
    <xdr:clientData/>
  </xdr:twoCellAnchor>
  <xdr:twoCellAnchor>
    <xdr:from>
      <xdr:col>7</xdr:col>
      <xdr:colOff>0</xdr:colOff>
      <xdr:row>70</xdr:row>
      <xdr:rowOff>0</xdr:rowOff>
    </xdr:from>
    <xdr:to>
      <xdr:col>7</xdr:col>
      <xdr:colOff>0</xdr:colOff>
      <xdr:row>71</xdr:row>
      <xdr:rowOff>0</xdr:rowOff>
    </xdr:to>
    <xdr:cxnSp macro="">
      <xdr:nvCxnSpPr>
        <xdr:cNvPr id="41" name="Straight Connector 40">
          <a:extLst>
            <a:ext uri="{FF2B5EF4-FFF2-40B4-BE49-F238E27FC236}">
              <a16:creationId xmlns:a16="http://schemas.microsoft.com/office/drawing/2014/main" id="{816A0773-01A5-44E4-B472-8A8E94CF6F44}"/>
            </a:ext>
          </a:extLst>
        </xdr:cNvPr>
        <xdr:cNvCxnSpPr>
          <a:stCxn id="152" idx="2"/>
          <a:endCxn id="153" idx="0"/>
        </xdr:cNvCxnSpPr>
      </xdr:nvCxnSpPr>
      <xdr:spPr>
        <a:xfrm>
          <a:off x="1275522" y="9508435"/>
          <a:ext cx="0" cy="132522"/>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76</xdr:row>
      <xdr:rowOff>132520</xdr:rowOff>
    </xdr:from>
    <xdr:to>
      <xdr:col>7</xdr:col>
      <xdr:colOff>0</xdr:colOff>
      <xdr:row>78</xdr:row>
      <xdr:rowOff>0</xdr:rowOff>
    </xdr:to>
    <xdr:cxnSp macro="">
      <xdr:nvCxnSpPr>
        <xdr:cNvPr id="44" name="Straight Connector 43">
          <a:extLst>
            <a:ext uri="{FF2B5EF4-FFF2-40B4-BE49-F238E27FC236}">
              <a16:creationId xmlns:a16="http://schemas.microsoft.com/office/drawing/2014/main" id="{0A0F784C-5504-450B-BCD1-82A4266301C2}"/>
            </a:ext>
          </a:extLst>
        </xdr:cNvPr>
        <xdr:cNvCxnSpPr>
          <a:stCxn id="154" idx="2"/>
          <a:endCxn id="157" idx="0"/>
        </xdr:cNvCxnSpPr>
      </xdr:nvCxnSpPr>
      <xdr:spPr>
        <a:xfrm>
          <a:off x="1275522" y="10436085"/>
          <a:ext cx="0" cy="132524"/>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83</xdr:row>
      <xdr:rowOff>132520</xdr:rowOff>
    </xdr:from>
    <xdr:to>
      <xdr:col>7</xdr:col>
      <xdr:colOff>0</xdr:colOff>
      <xdr:row>85</xdr:row>
      <xdr:rowOff>0</xdr:rowOff>
    </xdr:to>
    <xdr:cxnSp macro="">
      <xdr:nvCxnSpPr>
        <xdr:cNvPr id="46" name="Straight Connector 45">
          <a:extLst>
            <a:ext uri="{FF2B5EF4-FFF2-40B4-BE49-F238E27FC236}">
              <a16:creationId xmlns:a16="http://schemas.microsoft.com/office/drawing/2014/main" id="{44E63632-6DFC-4707-A228-B9201D1123D6}"/>
            </a:ext>
          </a:extLst>
        </xdr:cNvPr>
        <xdr:cNvCxnSpPr>
          <a:stCxn id="158" idx="2"/>
          <a:endCxn id="159" idx="0"/>
        </xdr:cNvCxnSpPr>
      </xdr:nvCxnSpPr>
      <xdr:spPr>
        <a:xfrm>
          <a:off x="1275522" y="11363737"/>
          <a:ext cx="0" cy="132524"/>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90</xdr:row>
      <xdr:rowOff>132520</xdr:rowOff>
    </xdr:from>
    <xdr:to>
      <xdr:col>7</xdr:col>
      <xdr:colOff>0</xdr:colOff>
      <xdr:row>92</xdr:row>
      <xdr:rowOff>0</xdr:rowOff>
    </xdr:to>
    <xdr:cxnSp macro="">
      <xdr:nvCxnSpPr>
        <xdr:cNvPr id="49" name="Straight Connector 48">
          <a:extLst>
            <a:ext uri="{FF2B5EF4-FFF2-40B4-BE49-F238E27FC236}">
              <a16:creationId xmlns:a16="http://schemas.microsoft.com/office/drawing/2014/main" id="{5868B0A6-0550-466C-B357-8CF67622F3F2}"/>
            </a:ext>
          </a:extLst>
        </xdr:cNvPr>
        <xdr:cNvCxnSpPr>
          <a:stCxn id="160" idx="2"/>
          <a:endCxn id="162" idx="0"/>
        </xdr:cNvCxnSpPr>
      </xdr:nvCxnSpPr>
      <xdr:spPr>
        <a:xfrm>
          <a:off x="1275522" y="12291390"/>
          <a:ext cx="0" cy="132523"/>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96</xdr:row>
      <xdr:rowOff>132521</xdr:rowOff>
    </xdr:from>
    <xdr:to>
      <xdr:col>7</xdr:col>
      <xdr:colOff>0</xdr:colOff>
      <xdr:row>97</xdr:row>
      <xdr:rowOff>132521</xdr:rowOff>
    </xdr:to>
    <xdr:cxnSp macro="">
      <xdr:nvCxnSpPr>
        <xdr:cNvPr id="51" name="Straight Connector 50">
          <a:extLst>
            <a:ext uri="{FF2B5EF4-FFF2-40B4-BE49-F238E27FC236}">
              <a16:creationId xmlns:a16="http://schemas.microsoft.com/office/drawing/2014/main" id="{85D899E2-9EBD-49AA-B778-43A00E8A1E36}"/>
            </a:ext>
          </a:extLst>
        </xdr:cNvPr>
        <xdr:cNvCxnSpPr>
          <a:stCxn id="163" idx="2"/>
          <a:endCxn id="164" idx="0"/>
        </xdr:cNvCxnSpPr>
      </xdr:nvCxnSpPr>
      <xdr:spPr>
        <a:xfrm>
          <a:off x="1275522" y="13086521"/>
          <a:ext cx="0" cy="132522"/>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0</xdr:colOff>
      <xdr:row>83</xdr:row>
      <xdr:rowOff>0</xdr:rowOff>
    </xdr:from>
    <xdr:to>
      <xdr:col>26</xdr:col>
      <xdr:colOff>0</xdr:colOff>
      <xdr:row>83</xdr:row>
      <xdr:rowOff>0</xdr:rowOff>
    </xdr:to>
    <xdr:cxnSp macro="">
      <xdr:nvCxnSpPr>
        <xdr:cNvPr id="53" name="Straight Connector 52">
          <a:extLst>
            <a:ext uri="{FF2B5EF4-FFF2-40B4-BE49-F238E27FC236}">
              <a16:creationId xmlns:a16="http://schemas.microsoft.com/office/drawing/2014/main" id="{65EE950E-62E4-4D16-BB02-41A63216CBE6}"/>
            </a:ext>
          </a:extLst>
        </xdr:cNvPr>
        <xdr:cNvCxnSpPr>
          <a:stCxn id="171" idx="3"/>
          <a:endCxn id="172" idx="1"/>
        </xdr:cNvCxnSpPr>
      </xdr:nvCxnSpPr>
      <xdr:spPr>
        <a:xfrm>
          <a:off x="4555435" y="11231217"/>
          <a:ext cx="182217" cy="0"/>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0</xdr:colOff>
      <xdr:row>79</xdr:row>
      <xdr:rowOff>0</xdr:rowOff>
    </xdr:from>
    <xdr:to>
      <xdr:col>26</xdr:col>
      <xdr:colOff>0</xdr:colOff>
      <xdr:row>79</xdr:row>
      <xdr:rowOff>0</xdr:rowOff>
    </xdr:to>
    <xdr:cxnSp macro="">
      <xdr:nvCxnSpPr>
        <xdr:cNvPr id="56" name="Straight Connector 55">
          <a:extLst>
            <a:ext uri="{FF2B5EF4-FFF2-40B4-BE49-F238E27FC236}">
              <a16:creationId xmlns:a16="http://schemas.microsoft.com/office/drawing/2014/main" id="{BA9BFC89-93E0-4251-B278-BEDB79DD12B6}"/>
            </a:ext>
          </a:extLst>
        </xdr:cNvPr>
        <xdr:cNvCxnSpPr>
          <a:stCxn id="169" idx="3"/>
          <a:endCxn id="170" idx="1"/>
        </xdr:cNvCxnSpPr>
      </xdr:nvCxnSpPr>
      <xdr:spPr>
        <a:xfrm>
          <a:off x="4555435" y="10701130"/>
          <a:ext cx="182217" cy="0"/>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0</xdr:colOff>
      <xdr:row>87</xdr:row>
      <xdr:rowOff>0</xdr:rowOff>
    </xdr:from>
    <xdr:to>
      <xdr:col>24</xdr:col>
      <xdr:colOff>182217</xdr:colOff>
      <xdr:row>88</xdr:row>
      <xdr:rowOff>0</xdr:rowOff>
    </xdr:to>
    <xdr:sp macro="" textlink="">
      <xdr:nvSpPr>
        <xdr:cNvPr id="195" name="Rectangle 194">
          <a:extLst>
            <a:ext uri="{FF2B5EF4-FFF2-40B4-BE49-F238E27FC236}">
              <a16:creationId xmlns:a16="http://schemas.microsoft.com/office/drawing/2014/main" id="{56C130B0-AEAA-4FEB-B02F-924033A94E94}"/>
            </a:ext>
          </a:extLst>
        </xdr:cNvPr>
        <xdr:cNvSpPr/>
      </xdr:nvSpPr>
      <xdr:spPr>
        <a:xfrm>
          <a:off x="4373217" y="11761304"/>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24</xdr:col>
      <xdr:colOff>0</xdr:colOff>
      <xdr:row>89</xdr:row>
      <xdr:rowOff>132521</xdr:rowOff>
    </xdr:from>
    <xdr:to>
      <xdr:col>24</xdr:col>
      <xdr:colOff>182217</xdr:colOff>
      <xdr:row>91</xdr:row>
      <xdr:rowOff>0</xdr:rowOff>
    </xdr:to>
    <xdr:sp macro="" textlink="">
      <xdr:nvSpPr>
        <xdr:cNvPr id="196" name="Rectangle 195">
          <a:extLst>
            <a:ext uri="{FF2B5EF4-FFF2-40B4-BE49-F238E27FC236}">
              <a16:creationId xmlns:a16="http://schemas.microsoft.com/office/drawing/2014/main" id="{26E5CA2E-1689-4AF2-B9A4-F97F9B78842B}"/>
            </a:ext>
          </a:extLst>
        </xdr:cNvPr>
        <xdr:cNvSpPr/>
      </xdr:nvSpPr>
      <xdr:spPr>
        <a:xfrm>
          <a:off x="4373217" y="12158869"/>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24</xdr:col>
      <xdr:colOff>0</xdr:colOff>
      <xdr:row>93</xdr:row>
      <xdr:rowOff>0</xdr:rowOff>
    </xdr:from>
    <xdr:to>
      <xdr:col>24</xdr:col>
      <xdr:colOff>182217</xdr:colOff>
      <xdr:row>94</xdr:row>
      <xdr:rowOff>0</xdr:rowOff>
    </xdr:to>
    <xdr:sp macro="" textlink="">
      <xdr:nvSpPr>
        <xdr:cNvPr id="197" name="Rectangle 196">
          <a:extLst>
            <a:ext uri="{FF2B5EF4-FFF2-40B4-BE49-F238E27FC236}">
              <a16:creationId xmlns:a16="http://schemas.microsoft.com/office/drawing/2014/main" id="{62843D63-CEC2-49A3-A08C-11C33330B896}"/>
            </a:ext>
          </a:extLst>
        </xdr:cNvPr>
        <xdr:cNvSpPr/>
      </xdr:nvSpPr>
      <xdr:spPr>
        <a:xfrm>
          <a:off x="4373217" y="12556435"/>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35</xdr:col>
      <xdr:colOff>0</xdr:colOff>
      <xdr:row>90</xdr:row>
      <xdr:rowOff>0</xdr:rowOff>
    </xdr:from>
    <xdr:to>
      <xdr:col>36</xdr:col>
      <xdr:colOff>0</xdr:colOff>
      <xdr:row>91</xdr:row>
      <xdr:rowOff>1</xdr:rowOff>
    </xdr:to>
    <xdr:sp macro="" textlink="">
      <xdr:nvSpPr>
        <xdr:cNvPr id="198" name="Rectangle 197">
          <a:extLst>
            <a:ext uri="{FF2B5EF4-FFF2-40B4-BE49-F238E27FC236}">
              <a16:creationId xmlns:a16="http://schemas.microsoft.com/office/drawing/2014/main" id="{DE35A8E4-A37A-4800-AD8D-55946769A259}"/>
            </a:ext>
          </a:extLst>
        </xdr:cNvPr>
        <xdr:cNvSpPr/>
      </xdr:nvSpPr>
      <xdr:spPr>
        <a:xfrm>
          <a:off x="6377609" y="12158870"/>
          <a:ext cx="182217" cy="132522"/>
        </a:xfrm>
        <a:prstGeom prst="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AU" sz="1100">
              <a:solidFill>
                <a:schemeClr val="tx1"/>
              </a:solidFill>
            </a:rPr>
            <a:t>$</a:t>
          </a:r>
        </a:p>
      </xdr:txBody>
    </xdr:sp>
    <xdr:clientData/>
  </xdr:twoCellAnchor>
  <xdr:twoCellAnchor>
    <xdr:from>
      <xdr:col>11</xdr:col>
      <xdr:colOff>74368</xdr:colOff>
      <xdr:row>94</xdr:row>
      <xdr:rowOff>74543</xdr:rowOff>
    </xdr:from>
    <xdr:to>
      <xdr:col>12</xdr:col>
      <xdr:colOff>74543</xdr:colOff>
      <xdr:row>95</xdr:row>
      <xdr:rowOff>75777</xdr:rowOff>
    </xdr:to>
    <xdr:sp macro="" textlink="">
      <xdr:nvSpPr>
        <xdr:cNvPr id="199" name="Flowchart: Connector 198">
          <a:extLst>
            <a:ext uri="{FF2B5EF4-FFF2-40B4-BE49-F238E27FC236}">
              <a16:creationId xmlns:a16="http://schemas.microsoft.com/office/drawing/2014/main" id="{81932219-5F33-4965-A41F-11D9EBFCCABB}"/>
            </a:ext>
          </a:extLst>
        </xdr:cNvPr>
        <xdr:cNvSpPr/>
      </xdr:nvSpPr>
      <xdr:spPr>
        <a:xfrm>
          <a:off x="2078759" y="12763500"/>
          <a:ext cx="182393" cy="133755"/>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24</xdr:col>
      <xdr:colOff>74544</xdr:colOff>
      <xdr:row>81</xdr:row>
      <xdr:rowOff>74543</xdr:rowOff>
    </xdr:from>
    <xdr:to>
      <xdr:col>25</xdr:col>
      <xdr:colOff>74719</xdr:colOff>
      <xdr:row>82</xdr:row>
      <xdr:rowOff>75776</xdr:rowOff>
    </xdr:to>
    <xdr:sp macro="" textlink="">
      <xdr:nvSpPr>
        <xdr:cNvPr id="200" name="Flowchart: Connector 199">
          <a:extLst>
            <a:ext uri="{FF2B5EF4-FFF2-40B4-BE49-F238E27FC236}">
              <a16:creationId xmlns:a16="http://schemas.microsoft.com/office/drawing/2014/main" id="{9323EE1F-BD35-45E6-96F9-04A3E0C8F71F}"/>
            </a:ext>
          </a:extLst>
        </xdr:cNvPr>
        <xdr:cNvSpPr/>
      </xdr:nvSpPr>
      <xdr:spPr>
        <a:xfrm>
          <a:off x="4447761" y="11040717"/>
          <a:ext cx="182393" cy="133755"/>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2</xdr:col>
      <xdr:colOff>0</xdr:colOff>
      <xdr:row>106</xdr:row>
      <xdr:rowOff>0</xdr:rowOff>
    </xdr:from>
    <xdr:to>
      <xdr:col>12</xdr:col>
      <xdr:colOff>0</xdr:colOff>
      <xdr:row>107</xdr:row>
      <xdr:rowOff>132520</xdr:rowOff>
    </xdr:to>
    <xdr:sp macro="" textlink="">
      <xdr:nvSpPr>
        <xdr:cNvPr id="202" name="Rectangle 201">
          <a:hlinkClick xmlns:r="http://schemas.openxmlformats.org/officeDocument/2006/relationships" r:id="rId68"/>
          <a:extLst>
            <a:ext uri="{FF2B5EF4-FFF2-40B4-BE49-F238E27FC236}">
              <a16:creationId xmlns:a16="http://schemas.microsoft.com/office/drawing/2014/main" id="{25078762-A3FB-4D11-AA91-220157D2C313}"/>
            </a:ext>
          </a:extLst>
        </xdr:cNvPr>
        <xdr:cNvSpPr/>
      </xdr:nvSpPr>
      <xdr:spPr>
        <a:xfrm>
          <a:off x="364435" y="14345478"/>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USER_STARTUP</a:t>
          </a:r>
        </a:p>
      </xdr:txBody>
    </xdr:sp>
    <xdr:clientData/>
  </xdr:twoCellAnchor>
  <xdr:twoCellAnchor>
    <xdr:from>
      <xdr:col>2</xdr:col>
      <xdr:colOff>0</xdr:colOff>
      <xdr:row>108</xdr:row>
      <xdr:rowOff>132521</xdr:rowOff>
    </xdr:from>
    <xdr:to>
      <xdr:col>12</xdr:col>
      <xdr:colOff>0</xdr:colOff>
      <xdr:row>110</xdr:row>
      <xdr:rowOff>132520</xdr:rowOff>
    </xdr:to>
    <xdr:sp macro="" textlink="">
      <xdr:nvSpPr>
        <xdr:cNvPr id="203" name="Rectangle 202">
          <a:hlinkClick xmlns:r="http://schemas.openxmlformats.org/officeDocument/2006/relationships" r:id="rId69"/>
          <a:extLst>
            <a:ext uri="{FF2B5EF4-FFF2-40B4-BE49-F238E27FC236}">
              <a16:creationId xmlns:a16="http://schemas.microsoft.com/office/drawing/2014/main" id="{5A6145ED-4324-40C1-B361-13862CE67DD5}"/>
            </a:ext>
          </a:extLst>
        </xdr:cNvPr>
        <xdr:cNvSpPr/>
      </xdr:nvSpPr>
      <xdr:spPr>
        <a:xfrm>
          <a:off x="364435" y="14743043"/>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USER_READY</a:t>
          </a:r>
        </a:p>
      </xdr:txBody>
    </xdr:sp>
    <xdr:clientData/>
  </xdr:twoCellAnchor>
  <xdr:twoCellAnchor>
    <xdr:from>
      <xdr:col>2</xdr:col>
      <xdr:colOff>0</xdr:colOff>
      <xdr:row>113</xdr:row>
      <xdr:rowOff>0</xdr:rowOff>
    </xdr:from>
    <xdr:to>
      <xdr:col>12</xdr:col>
      <xdr:colOff>0</xdr:colOff>
      <xdr:row>114</xdr:row>
      <xdr:rowOff>132521</xdr:rowOff>
    </xdr:to>
    <xdr:sp macro="" textlink="">
      <xdr:nvSpPr>
        <xdr:cNvPr id="204" name="Rectangle 203">
          <a:hlinkClick xmlns:r="http://schemas.openxmlformats.org/officeDocument/2006/relationships" r:id="rId70"/>
          <a:extLst>
            <a:ext uri="{FF2B5EF4-FFF2-40B4-BE49-F238E27FC236}">
              <a16:creationId xmlns:a16="http://schemas.microsoft.com/office/drawing/2014/main" id="{965E84C5-FC22-4185-BEBA-0C9A0E56B9C8}"/>
            </a:ext>
          </a:extLst>
        </xdr:cNvPr>
        <xdr:cNvSpPr/>
      </xdr:nvSpPr>
      <xdr:spPr>
        <a:xfrm>
          <a:off x="364435" y="15405652"/>
          <a:ext cx="1822174"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QLE_READY</a:t>
          </a:r>
        </a:p>
      </xdr:txBody>
    </xdr:sp>
    <xdr:clientData/>
  </xdr:twoCellAnchor>
  <xdr:twoCellAnchor>
    <xdr:from>
      <xdr:col>15</xdr:col>
      <xdr:colOff>0</xdr:colOff>
      <xdr:row>139</xdr:row>
      <xdr:rowOff>8284</xdr:rowOff>
    </xdr:from>
    <xdr:to>
      <xdr:col>25</xdr:col>
      <xdr:colOff>0</xdr:colOff>
      <xdr:row>141</xdr:row>
      <xdr:rowOff>8282</xdr:rowOff>
    </xdr:to>
    <xdr:sp macro="" textlink="">
      <xdr:nvSpPr>
        <xdr:cNvPr id="205" name="Rectangle 204">
          <a:hlinkClick xmlns:r="http://schemas.openxmlformats.org/officeDocument/2006/relationships" r:id="rId71"/>
          <a:extLst>
            <a:ext uri="{FF2B5EF4-FFF2-40B4-BE49-F238E27FC236}">
              <a16:creationId xmlns:a16="http://schemas.microsoft.com/office/drawing/2014/main" id="{7496A98B-C7BA-40AF-8108-794AA97E81A7}"/>
            </a:ext>
          </a:extLst>
        </xdr:cNvPr>
        <xdr:cNvSpPr/>
      </xdr:nvSpPr>
      <xdr:spPr>
        <a:xfrm>
          <a:off x="2733261" y="18859501"/>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MACHINE_READY</a:t>
          </a:r>
        </a:p>
      </xdr:txBody>
    </xdr:sp>
    <xdr:clientData/>
  </xdr:twoCellAnchor>
  <xdr:twoCellAnchor>
    <xdr:from>
      <xdr:col>2</xdr:col>
      <xdr:colOff>0</xdr:colOff>
      <xdr:row>121</xdr:row>
      <xdr:rowOff>3</xdr:rowOff>
    </xdr:from>
    <xdr:to>
      <xdr:col>12</xdr:col>
      <xdr:colOff>0</xdr:colOff>
      <xdr:row>123</xdr:row>
      <xdr:rowOff>0</xdr:rowOff>
    </xdr:to>
    <xdr:sp macro="" textlink="">
      <xdr:nvSpPr>
        <xdr:cNvPr id="206" name="Rectangle 205">
          <a:hlinkClick xmlns:r="http://schemas.openxmlformats.org/officeDocument/2006/relationships" r:id="rId72"/>
          <a:extLst>
            <a:ext uri="{FF2B5EF4-FFF2-40B4-BE49-F238E27FC236}">
              <a16:creationId xmlns:a16="http://schemas.microsoft.com/office/drawing/2014/main" id="{E34691EB-F6DC-48B4-8562-252BFAC136AA}"/>
            </a:ext>
          </a:extLst>
        </xdr:cNvPr>
        <xdr:cNvSpPr/>
      </xdr:nvSpPr>
      <xdr:spPr>
        <a:xfrm>
          <a:off x="364435" y="16465829"/>
          <a:ext cx="1822174" cy="265041"/>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MACHINE_RAND</a:t>
          </a:r>
        </a:p>
      </xdr:txBody>
    </xdr:sp>
    <xdr:clientData/>
  </xdr:twoCellAnchor>
  <xdr:twoCellAnchor>
    <xdr:from>
      <xdr:col>2</xdr:col>
      <xdr:colOff>0</xdr:colOff>
      <xdr:row>125</xdr:row>
      <xdr:rowOff>8285</xdr:rowOff>
    </xdr:from>
    <xdr:to>
      <xdr:col>12</xdr:col>
      <xdr:colOff>0</xdr:colOff>
      <xdr:row>127</xdr:row>
      <xdr:rowOff>8283</xdr:rowOff>
    </xdr:to>
    <xdr:sp macro="" textlink="">
      <xdr:nvSpPr>
        <xdr:cNvPr id="207" name="Rectangle 206">
          <a:hlinkClick xmlns:r="http://schemas.openxmlformats.org/officeDocument/2006/relationships" r:id="rId73"/>
          <a:extLst>
            <a:ext uri="{FF2B5EF4-FFF2-40B4-BE49-F238E27FC236}">
              <a16:creationId xmlns:a16="http://schemas.microsoft.com/office/drawing/2014/main" id="{96789B65-392F-44D4-8632-69E7081125A6}"/>
            </a:ext>
          </a:extLst>
        </xdr:cNvPr>
        <xdr:cNvSpPr/>
      </xdr:nvSpPr>
      <xdr:spPr>
        <a:xfrm>
          <a:off x="364435" y="17004198"/>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MACHINE_UPGRADE_STATUS</a:t>
          </a:r>
        </a:p>
      </xdr:txBody>
    </xdr:sp>
    <xdr:clientData/>
  </xdr:twoCellAnchor>
  <xdr:twoCellAnchor>
    <xdr:from>
      <xdr:col>2</xdr:col>
      <xdr:colOff>0</xdr:colOff>
      <xdr:row>131</xdr:row>
      <xdr:rowOff>2</xdr:rowOff>
    </xdr:from>
    <xdr:to>
      <xdr:col>12</xdr:col>
      <xdr:colOff>0</xdr:colOff>
      <xdr:row>133</xdr:row>
      <xdr:rowOff>0</xdr:rowOff>
    </xdr:to>
    <xdr:sp macro="" textlink="">
      <xdr:nvSpPr>
        <xdr:cNvPr id="208" name="Rectangle 207">
          <a:hlinkClick xmlns:r="http://schemas.openxmlformats.org/officeDocument/2006/relationships" r:id="rId74"/>
          <a:extLst>
            <a:ext uri="{FF2B5EF4-FFF2-40B4-BE49-F238E27FC236}">
              <a16:creationId xmlns:a16="http://schemas.microsoft.com/office/drawing/2014/main" id="{8BD253D0-A67C-495D-9D3C-A86F998BE422}"/>
            </a:ext>
          </a:extLst>
        </xdr:cNvPr>
        <xdr:cNvSpPr/>
      </xdr:nvSpPr>
      <xdr:spPr>
        <a:xfrm>
          <a:off x="364435" y="17791045"/>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PERIPHERAL_UPGRADE</a:t>
          </a:r>
        </a:p>
      </xdr:txBody>
    </xdr:sp>
    <xdr:clientData/>
  </xdr:twoCellAnchor>
  <xdr:twoCellAnchor>
    <xdr:from>
      <xdr:col>2</xdr:col>
      <xdr:colOff>0</xdr:colOff>
      <xdr:row>134</xdr:row>
      <xdr:rowOff>0</xdr:rowOff>
    </xdr:from>
    <xdr:to>
      <xdr:col>12</xdr:col>
      <xdr:colOff>0</xdr:colOff>
      <xdr:row>136</xdr:row>
      <xdr:rowOff>0</xdr:rowOff>
    </xdr:to>
    <xdr:sp macro="" textlink="">
      <xdr:nvSpPr>
        <xdr:cNvPr id="211" name="Rectangle 210">
          <a:hlinkClick xmlns:r="http://schemas.openxmlformats.org/officeDocument/2006/relationships" r:id="rId75"/>
          <a:extLst>
            <a:ext uri="{FF2B5EF4-FFF2-40B4-BE49-F238E27FC236}">
              <a16:creationId xmlns:a16="http://schemas.microsoft.com/office/drawing/2014/main" id="{8F69E5FB-3FB5-426E-B410-E951498CABF5}"/>
            </a:ext>
          </a:extLst>
        </xdr:cNvPr>
        <xdr:cNvSpPr/>
      </xdr:nvSpPr>
      <xdr:spPr>
        <a:xfrm>
          <a:off x="364435" y="18188609"/>
          <a:ext cx="1822174"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nchorCtr="0"/>
        <a:lstStyle/>
        <a:p>
          <a:pPr algn="l"/>
          <a:r>
            <a:rPr lang="en-AU" sz="1000">
              <a:solidFill>
                <a:srgbClr val="FF0000"/>
              </a:solidFill>
              <a:latin typeface="+mn-lt"/>
              <a:cs typeface="Arial" panose="020B0604020202020204" pitchFamily="34" charset="0"/>
            </a:rPr>
            <a:t>PERIPHERAL_STATUS_CHANGED</a:t>
          </a:r>
        </a:p>
      </xdr:txBody>
    </xdr:sp>
    <xdr:clientData/>
  </xdr:twoCellAnchor>
  <xdr:twoCellAnchor>
    <xdr:from>
      <xdr:col>2</xdr:col>
      <xdr:colOff>0</xdr:colOff>
      <xdr:row>137</xdr:row>
      <xdr:rowOff>0</xdr:rowOff>
    </xdr:from>
    <xdr:to>
      <xdr:col>12</xdr:col>
      <xdr:colOff>0</xdr:colOff>
      <xdr:row>138</xdr:row>
      <xdr:rowOff>132520</xdr:rowOff>
    </xdr:to>
    <xdr:sp macro="" textlink="">
      <xdr:nvSpPr>
        <xdr:cNvPr id="212" name="Rectangle 211">
          <a:hlinkClick xmlns:r="http://schemas.openxmlformats.org/officeDocument/2006/relationships" r:id="rId76"/>
          <a:extLst>
            <a:ext uri="{FF2B5EF4-FFF2-40B4-BE49-F238E27FC236}">
              <a16:creationId xmlns:a16="http://schemas.microsoft.com/office/drawing/2014/main" id="{B1BBA72B-4701-4FB1-A812-F712255397A0}"/>
            </a:ext>
          </a:extLst>
        </xdr:cNvPr>
        <xdr:cNvSpPr/>
      </xdr:nvSpPr>
      <xdr:spPr>
        <a:xfrm>
          <a:off x="364435" y="18453652"/>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SHUTDOWN_PENDING</a:t>
          </a:r>
        </a:p>
      </xdr:txBody>
    </xdr:sp>
    <xdr:clientData/>
  </xdr:twoCellAnchor>
  <xdr:twoCellAnchor>
    <xdr:from>
      <xdr:col>2</xdr:col>
      <xdr:colOff>0</xdr:colOff>
      <xdr:row>140</xdr:row>
      <xdr:rowOff>0</xdr:rowOff>
    </xdr:from>
    <xdr:to>
      <xdr:col>12</xdr:col>
      <xdr:colOff>0</xdr:colOff>
      <xdr:row>141</xdr:row>
      <xdr:rowOff>132520</xdr:rowOff>
    </xdr:to>
    <xdr:sp macro="" textlink="">
      <xdr:nvSpPr>
        <xdr:cNvPr id="213" name="Rectangle 212">
          <a:hlinkClick xmlns:r="http://schemas.openxmlformats.org/officeDocument/2006/relationships" r:id="rId77"/>
          <a:extLst>
            <a:ext uri="{FF2B5EF4-FFF2-40B4-BE49-F238E27FC236}">
              <a16:creationId xmlns:a16="http://schemas.microsoft.com/office/drawing/2014/main" id="{95C31D74-B88D-4FA9-B203-285B2CCEE547}"/>
            </a:ext>
          </a:extLst>
        </xdr:cNvPr>
        <xdr:cNvSpPr/>
      </xdr:nvSpPr>
      <xdr:spPr>
        <a:xfrm>
          <a:off x="364435" y="18851217"/>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SHUTTING_DOWN</a:t>
          </a:r>
        </a:p>
      </xdr:txBody>
    </xdr:sp>
    <xdr:clientData/>
  </xdr:twoCellAnchor>
  <xdr:twoCellAnchor>
    <xdr:from>
      <xdr:col>15</xdr:col>
      <xdr:colOff>0</xdr:colOff>
      <xdr:row>106</xdr:row>
      <xdr:rowOff>0</xdr:rowOff>
    </xdr:from>
    <xdr:to>
      <xdr:col>25</xdr:col>
      <xdr:colOff>0</xdr:colOff>
      <xdr:row>107</xdr:row>
      <xdr:rowOff>132520</xdr:rowOff>
    </xdr:to>
    <xdr:sp macro="" textlink="">
      <xdr:nvSpPr>
        <xdr:cNvPr id="214" name="Rectangle 213">
          <a:hlinkClick xmlns:r="http://schemas.openxmlformats.org/officeDocument/2006/relationships" r:id="rId78"/>
          <a:extLst>
            <a:ext uri="{FF2B5EF4-FFF2-40B4-BE49-F238E27FC236}">
              <a16:creationId xmlns:a16="http://schemas.microsoft.com/office/drawing/2014/main" id="{A9699B81-B0AF-467C-8A8B-CBEC1F1341C8}"/>
            </a:ext>
          </a:extLst>
        </xdr:cNvPr>
        <xdr:cNvSpPr/>
      </xdr:nvSpPr>
      <xdr:spPr>
        <a:xfrm>
          <a:off x="2733261" y="14345478"/>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USER_LOGON</a:t>
          </a:r>
        </a:p>
      </xdr:txBody>
    </xdr:sp>
    <xdr:clientData/>
  </xdr:twoCellAnchor>
  <xdr:twoCellAnchor>
    <xdr:from>
      <xdr:col>15</xdr:col>
      <xdr:colOff>0</xdr:colOff>
      <xdr:row>108</xdr:row>
      <xdr:rowOff>132521</xdr:rowOff>
    </xdr:from>
    <xdr:to>
      <xdr:col>25</xdr:col>
      <xdr:colOff>0</xdr:colOff>
      <xdr:row>110</xdr:row>
      <xdr:rowOff>132520</xdr:rowOff>
    </xdr:to>
    <xdr:sp macro="" textlink="">
      <xdr:nvSpPr>
        <xdr:cNvPr id="216" name="Rectangle 215">
          <a:hlinkClick xmlns:r="http://schemas.openxmlformats.org/officeDocument/2006/relationships" r:id="rId79"/>
          <a:extLst>
            <a:ext uri="{FF2B5EF4-FFF2-40B4-BE49-F238E27FC236}">
              <a16:creationId xmlns:a16="http://schemas.microsoft.com/office/drawing/2014/main" id="{0A638A52-E304-43F6-AFF8-D9E6A9720CF6}"/>
            </a:ext>
          </a:extLst>
        </xdr:cNvPr>
        <xdr:cNvSpPr/>
      </xdr:nvSpPr>
      <xdr:spPr>
        <a:xfrm>
          <a:off x="2733261" y="14743043"/>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USER_LOGOFF</a:t>
          </a:r>
        </a:p>
      </xdr:txBody>
    </xdr:sp>
    <xdr:clientData/>
  </xdr:twoCellAnchor>
  <xdr:twoCellAnchor>
    <xdr:from>
      <xdr:col>2</xdr:col>
      <xdr:colOff>0</xdr:colOff>
      <xdr:row>116</xdr:row>
      <xdr:rowOff>8283</xdr:rowOff>
    </xdr:from>
    <xdr:to>
      <xdr:col>12</xdr:col>
      <xdr:colOff>0</xdr:colOff>
      <xdr:row>118</xdr:row>
      <xdr:rowOff>8282</xdr:rowOff>
    </xdr:to>
    <xdr:sp macro="" textlink="">
      <xdr:nvSpPr>
        <xdr:cNvPr id="218" name="Rectangle 217">
          <a:hlinkClick xmlns:r="http://schemas.openxmlformats.org/officeDocument/2006/relationships" r:id="rId80"/>
          <a:extLst>
            <a:ext uri="{FF2B5EF4-FFF2-40B4-BE49-F238E27FC236}">
              <a16:creationId xmlns:a16="http://schemas.microsoft.com/office/drawing/2014/main" id="{71C1FBFC-F902-4113-955C-62D8A22C1CED}"/>
            </a:ext>
          </a:extLst>
        </xdr:cNvPr>
        <xdr:cNvSpPr/>
      </xdr:nvSpPr>
      <xdr:spPr>
        <a:xfrm>
          <a:off x="364435" y="15811500"/>
          <a:ext cx="1822174" cy="265043"/>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USER_LOADSCRIPTS</a:t>
          </a:r>
        </a:p>
      </xdr:txBody>
    </xdr:sp>
    <xdr:clientData/>
  </xdr:twoCellAnchor>
  <xdr:twoCellAnchor>
    <xdr:from>
      <xdr:col>15</xdr:col>
      <xdr:colOff>0</xdr:colOff>
      <xdr:row>112</xdr:row>
      <xdr:rowOff>124240</xdr:rowOff>
    </xdr:from>
    <xdr:to>
      <xdr:col>25</xdr:col>
      <xdr:colOff>0</xdr:colOff>
      <xdr:row>114</xdr:row>
      <xdr:rowOff>124237</xdr:rowOff>
    </xdr:to>
    <xdr:sp macro="" textlink="">
      <xdr:nvSpPr>
        <xdr:cNvPr id="219" name="Rectangle 218">
          <a:hlinkClick xmlns:r="http://schemas.openxmlformats.org/officeDocument/2006/relationships" r:id="rId81"/>
          <a:extLst>
            <a:ext uri="{FF2B5EF4-FFF2-40B4-BE49-F238E27FC236}">
              <a16:creationId xmlns:a16="http://schemas.microsoft.com/office/drawing/2014/main" id="{E2F4B8F3-5DD1-48EF-9DA2-3D4244CEFB4A}"/>
            </a:ext>
          </a:extLst>
        </xdr:cNvPr>
        <xdr:cNvSpPr/>
      </xdr:nvSpPr>
      <xdr:spPr>
        <a:xfrm>
          <a:off x="2733261" y="15397370"/>
          <a:ext cx="1822174" cy="265041"/>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USER_SHUTDOWN</a:t>
          </a:r>
        </a:p>
      </xdr:txBody>
    </xdr:sp>
    <xdr:clientData/>
  </xdr:twoCellAnchor>
  <xdr:twoCellAnchor>
    <xdr:from>
      <xdr:col>15</xdr:col>
      <xdr:colOff>0</xdr:colOff>
      <xdr:row>116</xdr:row>
      <xdr:rowOff>2</xdr:rowOff>
    </xdr:from>
    <xdr:to>
      <xdr:col>25</xdr:col>
      <xdr:colOff>0</xdr:colOff>
      <xdr:row>118</xdr:row>
      <xdr:rowOff>0</xdr:rowOff>
    </xdr:to>
    <xdr:sp macro="" textlink="">
      <xdr:nvSpPr>
        <xdr:cNvPr id="220" name="Rectangle 219">
          <a:hlinkClick xmlns:r="http://schemas.openxmlformats.org/officeDocument/2006/relationships" r:id="rId82"/>
          <a:extLst>
            <a:ext uri="{FF2B5EF4-FFF2-40B4-BE49-F238E27FC236}">
              <a16:creationId xmlns:a16="http://schemas.microsoft.com/office/drawing/2014/main" id="{0005F797-947F-40EC-B607-36AB7F5804F0}"/>
            </a:ext>
          </a:extLst>
        </xdr:cNvPr>
        <xdr:cNvSpPr/>
      </xdr:nvSpPr>
      <xdr:spPr>
        <a:xfrm>
          <a:off x="2733261" y="15803219"/>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USER_RESTART</a:t>
          </a:r>
        </a:p>
      </xdr:txBody>
    </xdr:sp>
    <xdr:clientData/>
  </xdr:twoCellAnchor>
  <xdr:twoCellAnchor>
    <xdr:from>
      <xdr:col>15</xdr:col>
      <xdr:colOff>0</xdr:colOff>
      <xdr:row>121</xdr:row>
      <xdr:rowOff>1</xdr:rowOff>
    </xdr:from>
    <xdr:to>
      <xdr:col>25</xdr:col>
      <xdr:colOff>0</xdr:colOff>
      <xdr:row>123</xdr:row>
      <xdr:rowOff>0</xdr:rowOff>
    </xdr:to>
    <xdr:sp macro="" textlink="">
      <xdr:nvSpPr>
        <xdr:cNvPr id="222" name="Rectangle 221">
          <a:hlinkClick xmlns:r="http://schemas.openxmlformats.org/officeDocument/2006/relationships" r:id="rId83"/>
          <a:extLst>
            <a:ext uri="{FF2B5EF4-FFF2-40B4-BE49-F238E27FC236}">
              <a16:creationId xmlns:a16="http://schemas.microsoft.com/office/drawing/2014/main" id="{04E8F14A-E39C-4383-9ADC-99B3E5EECF39}"/>
            </a:ext>
          </a:extLst>
        </xdr:cNvPr>
        <xdr:cNvSpPr/>
      </xdr:nvSpPr>
      <xdr:spPr>
        <a:xfrm>
          <a:off x="2733261" y="16598349"/>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LUA_ERROR</a:t>
          </a:r>
        </a:p>
      </xdr:txBody>
    </xdr:sp>
    <xdr:clientData/>
  </xdr:twoCellAnchor>
  <xdr:twoCellAnchor>
    <xdr:from>
      <xdr:col>15</xdr:col>
      <xdr:colOff>0</xdr:colOff>
      <xdr:row>128</xdr:row>
      <xdr:rowOff>0</xdr:rowOff>
    </xdr:from>
    <xdr:to>
      <xdr:col>25</xdr:col>
      <xdr:colOff>0</xdr:colOff>
      <xdr:row>129</xdr:row>
      <xdr:rowOff>132521</xdr:rowOff>
    </xdr:to>
    <xdr:sp macro="" textlink="">
      <xdr:nvSpPr>
        <xdr:cNvPr id="256" name="Rectangle 255">
          <a:hlinkClick xmlns:r="http://schemas.openxmlformats.org/officeDocument/2006/relationships" r:id="rId84"/>
          <a:extLst>
            <a:ext uri="{FF2B5EF4-FFF2-40B4-BE49-F238E27FC236}">
              <a16:creationId xmlns:a16="http://schemas.microsoft.com/office/drawing/2014/main" id="{23AF4AD7-C71D-4D78-872A-4CA7C48ED82F}"/>
            </a:ext>
          </a:extLst>
        </xdr:cNvPr>
        <xdr:cNvSpPr/>
      </xdr:nvSpPr>
      <xdr:spPr>
        <a:xfrm>
          <a:off x="2733261" y="17260957"/>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TIME_CHANGED</a:t>
          </a:r>
        </a:p>
      </xdr:txBody>
    </xdr:sp>
    <xdr:clientData/>
  </xdr:twoCellAnchor>
  <xdr:twoCellAnchor>
    <xdr:from>
      <xdr:col>15</xdr:col>
      <xdr:colOff>0</xdr:colOff>
      <xdr:row>131</xdr:row>
      <xdr:rowOff>0</xdr:rowOff>
    </xdr:from>
    <xdr:to>
      <xdr:col>25</xdr:col>
      <xdr:colOff>0</xdr:colOff>
      <xdr:row>132</xdr:row>
      <xdr:rowOff>132521</xdr:rowOff>
    </xdr:to>
    <xdr:sp macro="" textlink="">
      <xdr:nvSpPr>
        <xdr:cNvPr id="257" name="Rectangle 256">
          <a:hlinkClick xmlns:r="http://schemas.openxmlformats.org/officeDocument/2006/relationships" r:id="rId85"/>
          <a:extLst>
            <a:ext uri="{FF2B5EF4-FFF2-40B4-BE49-F238E27FC236}">
              <a16:creationId xmlns:a16="http://schemas.microsoft.com/office/drawing/2014/main" id="{4FB20C4E-B45B-447C-8562-2608F838F2CC}"/>
            </a:ext>
          </a:extLst>
        </xdr:cNvPr>
        <xdr:cNvSpPr/>
      </xdr:nvSpPr>
      <xdr:spPr>
        <a:xfrm>
          <a:off x="2733261" y="17658522"/>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NTP_STATUS</a:t>
          </a:r>
        </a:p>
      </xdr:txBody>
    </xdr:sp>
    <xdr:clientData/>
  </xdr:twoCellAnchor>
  <xdr:twoCellAnchor>
    <xdr:from>
      <xdr:col>15</xdr:col>
      <xdr:colOff>0</xdr:colOff>
      <xdr:row>135</xdr:row>
      <xdr:rowOff>0</xdr:rowOff>
    </xdr:from>
    <xdr:to>
      <xdr:col>25</xdr:col>
      <xdr:colOff>0</xdr:colOff>
      <xdr:row>136</xdr:row>
      <xdr:rowOff>132520</xdr:rowOff>
    </xdr:to>
    <xdr:sp macro="" textlink="">
      <xdr:nvSpPr>
        <xdr:cNvPr id="259" name="Rectangle 258">
          <a:hlinkClick xmlns:r="http://schemas.openxmlformats.org/officeDocument/2006/relationships" r:id="rId86"/>
          <a:extLst>
            <a:ext uri="{FF2B5EF4-FFF2-40B4-BE49-F238E27FC236}">
              <a16:creationId xmlns:a16="http://schemas.microsoft.com/office/drawing/2014/main" id="{E6E7B0A3-84B1-49AF-8648-344884E5C3FD}"/>
            </a:ext>
          </a:extLst>
        </xdr:cNvPr>
        <xdr:cNvSpPr/>
      </xdr:nvSpPr>
      <xdr:spPr>
        <a:xfrm>
          <a:off x="2733261" y="18321130"/>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EVENT</a:t>
          </a:r>
        </a:p>
      </xdr:txBody>
    </xdr:sp>
    <xdr:clientData/>
  </xdr:twoCellAnchor>
  <xdr:twoCellAnchor>
    <xdr:from>
      <xdr:col>24</xdr:col>
      <xdr:colOff>74369</xdr:colOff>
      <xdr:row>138</xdr:row>
      <xdr:rowOff>81591</xdr:rowOff>
    </xdr:from>
    <xdr:to>
      <xdr:col>25</xdr:col>
      <xdr:colOff>74544</xdr:colOff>
      <xdr:row>139</xdr:row>
      <xdr:rowOff>82826</xdr:rowOff>
    </xdr:to>
    <xdr:sp macro="" textlink="">
      <xdr:nvSpPr>
        <xdr:cNvPr id="260" name="Flowchart: Connector 259">
          <a:extLst>
            <a:ext uri="{FF2B5EF4-FFF2-40B4-BE49-F238E27FC236}">
              <a16:creationId xmlns:a16="http://schemas.microsoft.com/office/drawing/2014/main" id="{0EF59C34-A204-4A3F-932E-6F2995ECF8BA}"/>
            </a:ext>
          </a:extLst>
        </xdr:cNvPr>
        <xdr:cNvSpPr/>
      </xdr:nvSpPr>
      <xdr:spPr>
        <a:xfrm>
          <a:off x="4447586" y="18800287"/>
          <a:ext cx="182393" cy="133756"/>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7</xdr:col>
      <xdr:colOff>0</xdr:colOff>
      <xdr:row>107</xdr:row>
      <xdr:rowOff>132520</xdr:rowOff>
    </xdr:from>
    <xdr:to>
      <xdr:col>7</xdr:col>
      <xdr:colOff>0</xdr:colOff>
      <xdr:row>108</xdr:row>
      <xdr:rowOff>132521</xdr:rowOff>
    </xdr:to>
    <xdr:cxnSp macro="">
      <xdr:nvCxnSpPr>
        <xdr:cNvPr id="62" name="Straight Connector 61">
          <a:extLst>
            <a:ext uri="{FF2B5EF4-FFF2-40B4-BE49-F238E27FC236}">
              <a16:creationId xmlns:a16="http://schemas.microsoft.com/office/drawing/2014/main" id="{339DE5C5-4D9C-4EB0-B5AC-05230A32394A}"/>
            </a:ext>
          </a:extLst>
        </xdr:cNvPr>
        <xdr:cNvCxnSpPr>
          <a:stCxn id="202" idx="2"/>
          <a:endCxn id="203" idx="0"/>
        </xdr:cNvCxnSpPr>
      </xdr:nvCxnSpPr>
      <xdr:spPr>
        <a:xfrm>
          <a:off x="1275522" y="14743042"/>
          <a:ext cx="0" cy="132522"/>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110</xdr:row>
      <xdr:rowOff>132520</xdr:rowOff>
    </xdr:from>
    <xdr:to>
      <xdr:col>7</xdr:col>
      <xdr:colOff>0</xdr:colOff>
      <xdr:row>113</xdr:row>
      <xdr:rowOff>0</xdr:rowOff>
    </xdr:to>
    <xdr:cxnSp macro="">
      <xdr:nvCxnSpPr>
        <xdr:cNvPr id="261" name="Straight Connector 260">
          <a:extLst>
            <a:ext uri="{FF2B5EF4-FFF2-40B4-BE49-F238E27FC236}">
              <a16:creationId xmlns:a16="http://schemas.microsoft.com/office/drawing/2014/main" id="{6DA3C0BB-3652-4A2B-8726-A49DB4BB2D79}"/>
            </a:ext>
          </a:extLst>
        </xdr:cNvPr>
        <xdr:cNvCxnSpPr>
          <a:stCxn id="203" idx="2"/>
          <a:endCxn id="204" idx="0"/>
        </xdr:cNvCxnSpPr>
      </xdr:nvCxnSpPr>
      <xdr:spPr>
        <a:xfrm>
          <a:off x="1275522" y="15140607"/>
          <a:ext cx="0" cy="265045"/>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0</xdr:colOff>
      <xdr:row>107</xdr:row>
      <xdr:rowOff>132520</xdr:rowOff>
    </xdr:from>
    <xdr:to>
      <xdr:col>20</xdr:col>
      <xdr:colOff>0</xdr:colOff>
      <xdr:row>108</xdr:row>
      <xdr:rowOff>132521</xdr:rowOff>
    </xdr:to>
    <xdr:cxnSp macro="">
      <xdr:nvCxnSpPr>
        <xdr:cNvPr id="263" name="Straight Connector 262">
          <a:extLst>
            <a:ext uri="{FF2B5EF4-FFF2-40B4-BE49-F238E27FC236}">
              <a16:creationId xmlns:a16="http://schemas.microsoft.com/office/drawing/2014/main" id="{B813A450-03D4-446B-9FA1-C8955318780E}"/>
            </a:ext>
          </a:extLst>
        </xdr:cNvPr>
        <xdr:cNvCxnSpPr>
          <a:stCxn id="214" idx="2"/>
          <a:endCxn id="216" idx="0"/>
        </xdr:cNvCxnSpPr>
      </xdr:nvCxnSpPr>
      <xdr:spPr>
        <a:xfrm>
          <a:off x="3644348" y="14743042"/>
          <a:ext cx="0" cy="132522"/>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0</xdr:colOff>
      <xdr:row>138</xdr:row>
      <xdr:rowOff>132520</xdr:rowOff>
    </xdr:from>
    <xdr:to>
      <xdr:col>7</xdr:col>
      <xdr:colOff>0</xdr:colOff>
      <xdr:row>140</xdr:row>
      <xdr:rowOff>0</xdr:rowOff>
    </xdr:to>
    <xdr:cxnSp macro="">
      <xdr:nvCxnSpPr>
        <xdr:cNvPr id="265" name="Straight Connector 264">
          <a:extLst>
            <a:ext uri="{FF2B5EF4-FFF2-40B4-BE49-F238E27FC236}">
              <a16:creationId xmlns:a16="http://schemas.microsoft.com/office/drawing/2014/main" id="{231A7B96-E1D6-40D4-A445-353079E3DFFC}"/>
            </a:ext>
          </a:extLst>
        </xdr:cNvPr>
        <xdr:cNvCxnSpPr>
          <a:stCxn id="212" idx="2"/>
          <a:endCxn id="213" idx="0"/>
        </xdr:cNvCxnSpPr>
      </xdr:nvCxnSpPr>
      <xdr:spPr>
        <a:xfrm>
          <a:off x="1275522" y="18851216"/>
          <a:ext cx="0" cy="132523"/>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128</xdr:row>
      <xdr:rowOff>0</xdr:rowOff>
    </xdr:from>
    <xdr:to>
      <xdr:col>12</xdr:col>
      <xdr:colOff>0</xdr:colOff>
      <xdr:row>129</xdr:row>
      <xdr:rowOff>132520</xdr:rowOff>
    </xdr:to>
    <xdr:sp macro="" textlink="">
      <xdr:nvSpPr>
        <xdr:cNvPr id="201" name="Rectangle 200">
          <a:hlinkClick xmlns:r="http://schemas.openxmlformats.org/officeDocument/2006/relationships" r:id="rId87"/>
          <a:extLst>
            <a:ext uri="{FF2B5EF4-FFF2-40B4-BE49-F238E27FC236}">
              <a16:creationId xmlns:a16="http://schemas.microsoft.com/office/drawing/2014/main" id="{EF1CC537-5ADA-466C-AE7A-78233E734C07}"/>
            </a:ext>
          </a:extLst>
        </xdr:cNvPr>
        <xdr:cNvSpPr/>
      </xdr:nvSpPr>
      <xdr:spPr>
        <a:xfrm>
          <a:off x="364435" y="17393478"/>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MACHINE_UPGRADE_DLC</a:t>
          </a:r>
        </a:p>
      </xdr:txBody>
    </xdr:sp>
    <xdr:clientData/>
  </xdr:twoCellAnchor>
  <xdr:twoCellAnchor>
    <xdr:from>
      <xdr:col>25</xdr:col>
      <xdr:colOff>0</xdr:colOff>
      <xdr:row>69</xdr:row>
      <xdr:rowOff>0</xdr:rowOff>
    </xdr:from>
    <xdr:to>
      <xdr:col>26</xdr:col>
      <xdr:colOff>0</xdr:colOff>
      <xdr:row>69</xdr:row>
      <xdr:rowOff>0</xdr:rowOff>
    </xdr:to>
    <xdr:cxnSp macro="">
      <xdr:nvCxnSpPr>
        <xdr:cNvPr id="224" name="Straight Connector 223">
          <a:extLst>
            <a:ext uri="{FF2B5EF4-FFF2-40B4-BE49-F238E27FC236}">
              <a16:creationId xmlns:a16="http://schemas.microsoft.com/office/drawing/2014/main" id="{5A8C486C-8AFA-48D5-9C87-D093207D1675}"/>
            </a:ext>
          </a:extLst>
        </xdr:cNvPr>
        <xdr:cNvCxnSpPr>
          <a:stCxn id="165" idx="3"/>
          <a:endCxn id="166" idx="1"/>
        </xdr:cNvCxnSpPr>
      </xdr:nvCxnSpPr>
      <xdr:spPr>
        <a:xfrm>
          <a:off x="4555435" y="9375913"/>
          <a:ext cx="182217" cy="0"/>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0</xdr:colOff>
      <xdr:row>73</xdr:row>
      <xdr:rowOff>132521</xdr:rowOff>
    </xdr:from>
    <xdr:to>
      <xdr:col>26</xdr:col>
      <xdr:colOff>0</xdr:colOff>
      <xdr:row>73</xdr:row>
      <xdr:rowOff>132521</xdr:rowOff>
    </xdr:to>
    <xdr:cxnSp macro="">
      <xdr:nvCxnSpPr>
        <xdr:cNvPr id="227" name="Straight Connector 226">
          <a:extLst>
            <a:ext uri="{FF2B5EF4-FFF2-40B4-BE49-F238E27FC236}">
              <a16:creationId xmlns:a16="http://schemas.microsoft.com/office/drawing/2014/main" id="{6084CF67-C52B-4650-AB79-78BE200E7CCD}"/>
            </a:ext>
          </a:extLst>
        </xdr:cNvPr>
        <xdr:cNvCxnSpPr>
          <a:stCxn id="167" idx="3"/>
          <a:endCxn id="168" idx="1"/>
        </xdr:cNvCxnSpPr>
      </xdr:nvCxnSpPr>
      <xdr:spPr>
        <a:xfrm>
          <a:off x="4555435" y="10038521"/>
          <a:ext cx="182217" cy="0"/>
        </a:xfrm>
        <a:prstGeom prst="line">
          <a:avLst/>
        </a:prstGeom>
        <a:ln w="12700">
          <a:solidFill>
            <a:schemeClr val="accent6"/>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66261</xdr:colOff>
      <xdr:row>112</xdr:row>
      <xdr:rowOff>99392</xdr:rowOff>
    </xdr:from>
    <xdr:to>
      <xdr:col>12</xdr:col>
      <xdr:colOff>66436</xdr:colOff>
      <xdr:row>113</xdr:row>
      <xdr:rowOff>100626</xdr:rowOff>
    </xdr:to>
    <xdr:sp macro="" textlink="">
      <xdr:nvSpPr>
        <xdr:cNvPr id="230" name="Flowchart: Connector 229">
          <a:extLst>
            <a:ext uri="{FF2B5EF4-FFF2-40B4-BE49-F238E27FC236}">
              <a16:creationId xmlns:a16="http://schemas.microsoft.com/office/drawing/2014/main" id="{7435FBB8-64C7-4346-9298-C19E4C8DA039}"/>
            </a:ext>
          </a:extLst>
        </xdr:cNvPr>
        <xdr:cNvSpPr/>
      </xdr:nvSpPr>
      <xdr:spPr>
        <a:xfrm>
          <a:off x="2070652" y="15372522"/>
          <a:ext cx="182393" cy="133756"/>
        </a:xfrm>
        <a:prstGeom prst="flowChartConnector">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xdr:from>
      <xdr:col>56</xdr:col>
      <xdr:colOff>173935</xdr:colOff>
      <xdr:row>14</xdr:row>
      <xdr:rowOff>0</xdr:rowOff>
    </xdr:from>
    <xdr:to>
      <xdr:col>57</xdr:col>
      <xdr:colOff>1</xdr:colOff>
      <xdr:row>32</xdr:row>
      <xdr:rowOff>0</xdr:rowOff>
    </xdr:to>
    <xdr:cxnSp macro="">
      <xdr:nvCxnSpPr>
        <xdr:cNvPr id="87" name="Straight Connector 86">
          <a:extLst>
            <a:ext uri="{FF2B5EF4-FFF2-40B4-BE49-F238E27FC236}">
              <a16:creationId xmlns:a16="http://schemas.microsoft.com/office/drawing/2014/main" id="{FB142089-0EC2-4694-B3FF-E486E57BFB4B}"/>
            </a:ext>
          </a:extLst>
        </xdr:cNvPr>
        <xdr:cNvCxnSpPr>
          <a:stCxn id="108" idx="2"/>
          <a:endCxn id="94" idx="0"/>
        </xdr:cNvCxnSpPr>
      </xdr:nvCxnSpPr>
      <xdr:spPr>
        <a:xfrm>
          <a:off x="10378109" y="2020957"/>
          <a:ext cx="8283" cy="2385391"/>
        </a:xfrm>
        <a:prstGeom prst="line">
          <a:avLst/>
        </a:prstGeom>
        <a:ln w="12700">
          <a:solidFill>
            <a:schemeClr val="tx1"/>
          </a:solidFill>
          <a:headEnd type="non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66262</xdr:colOff>
      <xdr:row>1</xdr:row>
      <xdr:rowOff>91109</xdr:rowOff>
    </xdr:from>
    <xdr:to>
      <xdr:col>53</xdr:col>
      <xdr:colOff>66676</xdr:colOff>
      <xdr:row>2</xdr:row>
      <xdr:rowOff>123825</xdr:rowOff>
    </xdr:to>
    <xdr:sp macro="" textlink="">
      <xdr:nvSpPr>
        <xdr:cNvPr id="11" name="Rectangle 10">
          <a:extLst>
            <a:ext uri="{FF2B5EF4-FFF2-40B4-BE49-F238E27FC236}">
              <a16:creationId xmlns:a16="http://schemas.microsoft.com/office/drawing/2014/main" id="{C8CB96C3-9C81-4430-9AA3-14F6BDE9E5C1}"/>
            </a:ext>
          </a:extLst>
        </xdr:cNvPr>
        <xdr:cNvSpPr/>
      </xdr:nvSpPr>
      <xdr:spPr>
        <a:xfrm>
          <a:off x="3866737" y="424484"/>
          <a:ext cx="5791614" cy="261316"/>
        </a:xfrm>
        <a:prstGeom prst="rect">
          <a:avLst/>
        </a:prstGeom>
        <a:solidFill>
          <a:schemeClr val="accent6">
            <a:lumMod val="20000"/>
            <a:lumOff val="80000"/>
          </a:schemeClr>
        </a:solid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en-AU" sz="1100" i="1">
              <a:solidFill>
                <a:srgbClr val="FF0000"/>
              </a:solidFill>
            </a:rPr>
            <a:t>Hyperlink enabled worksheet. Click on any state event to jump to its definition*</a:t>
          </a:r>
        </a:p>
      </xdr:txBody>
    </xdr:sp>
    <xdr:clientData/>
  </xdr:twoCellAnchor>
  <xdr:twoCellAnchor>
    <xdr:from>
      <xdr:col>39</xdr:col>
      <xdr:colOff>0</xdr:colOff>
      <xdr:row>81</xdr:row>
      <xdr:rowOff>0</xdr:rowOff>
    </xdr:from>
    <xdr:to>
      <xdr:col>49</xdr:col>
      <xdr:colOff>0</xdr:colOff>
      <xdr:row>82</xdr:row>
      <xdr:rowOff>132521</xdr:rowOff>
    </xdr:to>
    <xdr:sp macro="" textlink="">
      <xdr:nvSpPr>
        <xdr:cNvPr id="229" name="Rectangle 228">
          <a:hlinkClick xmlns:r="http://schemas.openxmlformats.org/officeDocument/2006/relationships" r:id="rId88"/>
          <a:extLst>
            <a:ext uri="{FF2B5EF4-FFF2-40B4-BE49-F238E27FC236}">
              <a16:creationId xmlns:a16="http://schemas.microsoft.com/office/drawing/2014/main" id="{43DEC2A3-B08C-47EE-ADD7-67DAB4BCA463}"/>
            </a:ext>
          </a:extLst>
        </xdr:cNvPr>
        <xdr:cNvSpPr/>
      </xdr:nvSpPr>
      <xdr:spPr>
        <a:xfrm>
          <a:off x="7106478" y="11098696"/>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GAME_VAR_BETOPT</a:t>
          </a:r>
        </a:p>
      </xdr:txBody>
    </xdr:sp>
    <xdr:clientData/>
  </xdr:twoCellAnchor>
  <xdr:twoCellAnchor>
    <xdr:from>
      <xdr:col>15</xdr:col>
      <xdr:colOff>0</xdr:colOff>
      <xdr:row>124</xdr:row>
      <xdr:rowOff>2</xdr:rowOff>
    </xdr:from>
    <xdr:to>
      <xdr:col>25</xdr:col>
      <xdr:colOff>0</xdr:colOff>
      <xdr:row>126</xdr:row>
      <xdr:rowOff>0</xdr:rowOff>
    </xdr:to>
    <xdr:sp macro="" textlink="">
      <xdr:nvSpPr>
        <xdr:cNvPr id="232" name="Rectangle 231">
          <a:hlinkClick xmlns:r="http://schemas.openxmlformats.org/officeDocument/2006/relationships" r:id="rId89"/>
          <a:extLst>
            <a:ext uri="{FF2B5EF4-FFF2-40B4-BE49-F238E27FC236}">
              <a16:creationId xmlns:a16="http://schemas.microsoft.com/office/drawing/2014/main" id="{1F4C5F6C-C8C8-4D82-A3A8-DA7CD4118D34}"/>
            </a:ext>
          </a:extLst>
        </xdr:cNvPr>
        <xdr:cNvSpPr/>
      </xdr:nvSpPr>
      <xdr:spPr>
        <a:xfrm>
          <a:off x="2733261" y="16995915"/>
          <a:ext cx="1822174" cy="265042"/>
        </a:xfrm>
        <a:prstGeom prst="rect">
          <a:avLst/>
        </a:prstGeom>
        <a:noFill/>
        <a:ln w="19050">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lang="en-AU" sz="1000">
              <a:solidFill>
                <a:srgbClr val="FF0000"/>
              </a:solidFill>
              <a:latin typeface="+mn-lt"/>
              <a:cs typeface="Arial" panose="020B0604020202020204" pitchFamily="34" charset="0"/>
            </a:rPr>
            <a:t>SOCKET_FREED</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228601</xdr:colOff>
      <xdr:row>4</xdr:row>
      <xdr:rowOff>104775</xdr:rowOff>
    </xdr:from>
    <xdr:to>
      <xdr:col>16</xdr:col>
      <xdr:colOff>438150</xdr:colOff>
      <xdr:row>42</xdr:row>
      <xdr:rowOff>9525</xdr:rowOff>
    </xdr:to>
    <xdr:sp macro="" textlink="">
      <xdr:nvSpPr>
        <xdr:cNvPr id="3" name="Rectangle 2">
          <a:extLst>
            <a:ext uri="{FF2B5EF4-FFF2-40B4-BE49-F238E27FC236}">
              <a16:creationId xmlns:a16="http://schemas.microsoft.com/office/drawing/2014/main" id="{00000000-0008-0000-0900-000003000000}"/>
            </a:ext>
          </a:extLst>
        </xdr:cNvPr>
        <xdr:cNvSpPr/>
      </xdr:nvSpPr>
      <xdr:spPr>
        <a:xfrm>
          <a:off x="228601" y="933450"/>
          <a:ext cx="9963149" cy="60579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AU" sz="1100"/>
        </a:p>
      </xdr:txBody>
    </xdr:sp>
    <xdr:clientData/>
  </xdr:twoCellAnchor>
  <xdr:twoCellAnchor editAs="oneCell">
    <xdr:from>
      <xdr:col>0</xdr:col>
      <xdr:colOff>19050</xdr:colOff>
      <xdr:row>4</xdr:row>
      <xdr:rowOff>85725</xdr:rowOff>
    </xdr:from>
    <xdr:to>
      <xdr:col>16</xdr:col>
      <xdr:colOff>323850</xdr:colOff>
      <xdr:row>42</xdr:row>
      <xdr:rowOff>69692</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914400"/>
          <a:ext cx="10058400" cy="61371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247650</xdr:colOff>
      <xdr:row>21</xdr:row>
      <xdr:rowOff>161925</xdr:rowOff>
    </xdr:from>
    <xdr:to>
      <xdr:col>1</xdr:col>
      <xdr:colOff>266700</xdr:colOff>
      <xdr:row>30</xdr:row>
      <xdr:rowOff>38100</xdr:rowOff>
    </xdr:to>
    <xdr:cxnSp macro="">
      <xdr:nvCxnSpPr>
        <xdr:cNvPr id="6" name="Straight Arrow Connector 5">
          <a:extLst>
            <a:ext uri="{FF2B5EF4-FFF2-40B4-BE49-F238E27FC236}">
              <a16:creationId xmlns:a16="http://schemas.microsoft.com/office/drawing/2014/main" id="{00000000-0008-0000-0B00-000006000000}"/>
            </a:ext>
          </a:extLst>
        </xdr:cNvPr>
        <xdr:cNvCxnSpPr/>
      </xdr:nvCxnSpPr>
      <xdr:spPr>
        <a:xfrm>
          <a:off x="914400" y="4029075"/>
          <a:ext cx="19050" cy="1381125"/>
        </a:xfrm>
        <a:prstGeom prst="straightConnector1">
          <a:avLst/>
        </a:prstGeom>
        <a:ln w="76200">
          <a:solidFill>
            <a:schemeClr val="accent6">
              <a:lumMod val="75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819150</xdr:colOff>
      <xdr:row>8</xdr:row>
      <xdr:rowOff>104776</xdr:rowOff>
    </xdr:from>
    <xdr:to>
      <xdr:col>14</xdr:col>
      <xdr:colOff>571500</xdr:colOff>
      <xdr:row>15</xdr:row>
      <xdr:rowOff>0</xdr:rowOff>
    </xdr:to>
    <xdr:sp macro="" textlink="">
      <xdr:nvSpPr>
        <xdr:cNvPr id="2" name="TextBox 1">
          <a:extLst>
            <a:ext uri="{FF2B5EF4-FFF2-40B4-BE49-F238E27FC236}">
              <a16:creationId xmlns:a16="http://schemas.microsoft.com/office/drawing/2014/main" id="{00000000-0008-0000-0E00-000002000000}"/>
            </a:ext>
          </a:extLst>
        </xdr:cNvPr>
        <xdr:cNvSpPr txBox="1"/>
      </xdr:nvSpPr>
      <xdr:spPr>
        <a:xfrm>
          <a:off x="5505450" y="2324101"/>
          <a:ext cx="4086225" cy="11334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600" baseline="0">
              <a:solidFill>
                <a:srgbClr val="FF0000"/>
              </a:solidFill>
            </a:rPr>
            <a:t>Also refer to </a:t>
          </a:r>
          <a:r>
            <a:rPr lang="en-AU" sz="1600" b="1" baseline="0">
              <a:solidFill>
                <a:srgbClr val="FF0000"/>
              </a:solidFill>
            </a:rPr>
            <a:t>hms_schema.lua </a:t>
          </a:r>
          <a:r>
            <a:rPr lang="en-AU" sz="1600" baseline="0">
              <a:solidFill>
                <a:srgbClr val="FF0000"/>
              </a:solidFill>
            </a:rPr>
            <a:t>for the in-force progressive level schema.</a:t>
          </a:r>
          <a:endParaRPr lang="en-AU" sz="1600">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28575</xdr:colOff>
      <xdr:row>40</xdr:row>
      <xdr:rowOff>180975</xdr:rowOff>
    </xdr:from>
    <xdr:to>
      <xdr:col>15</xdr:col>
      <xdr:colOff>295275</xdr:colOff>
      <xdr:row>73</xdr:row>
      <xdr:rowOff>142875</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705850" y="10029825"/>
          <a:ext cx="4791075" cy="6248400"/>
        </a:xfrm>
        <a:prstGeom prst="rect">
          <a:avLst/>
        </a:prstGeom>
        <a:ln>
          <a:noFill/>
        </a:ln>
        <a:effectLst>
          <a:outerShdw blurRad="190500" algn="tl" rotWithShape="0">
            <a:srgbClr val="000000">
              <a:alpha val="70000"/>
            </a:srgbClr>
          </a:outerShdw>
        </a:effectLst>
      </xdr:spPr>
    </xdr:pic>
    <xdr:clientData/>
  </xdr:twoCellAnchor>
  <xdr:twoCellAnchor editAs="oneCell">
    <xdr:from>
      <xdr:col>0</xdr:col>
      <xdr:colOff>628650</xdr:colOff>
      <xdr:row>40</xdr:row>
      <xdr:rowOff>142875</xdr:rowOff>
    </xdr:from>
    <xdr:to>
      <xdr:col>6</xdr:col>
      <xdr:colOff>990600</xdr:colOff>
      <xdr:row>92</xdr:row>
      <xdr:rowOff>19050</xdr:rowOff>
    </xdr:to>
    <xdr:pic>
      <xdr:nvPicPr>
        <xdr:cNvPr id="3" name="Picture 2">
          <a:extLst>
            <a:ext uri="{FF2B5EF4-FFF2-40B4-BE49-F238E27FC236}">
              <a16:creationId xmlns:a16="http://schemas.microsoft.com/office/drawing/2014/main" id="{00000000-0008-0000-0F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8650" y="9991725"/>
          <a:ext cx="6848475" cy="9782175"/>
        </a:xfrm>
        <a:prstGeom prst="rect">
          <a:avLst/>
        </a:prstGeom>
        <a:effectLst/>
      </xdr:spPr>
    </xdr:pic>
    <xdr:clientData/>
  </xdr:twoCellAnchor>
</xdr:wsDr>
</file>

<file path=xl/drawings/drawing9.xml><?xml version="1.0" encoding="utf-8"?>
<xdr:wsDr xmlns:xdr="http://schemas.openxmlformats.org/drawingml/2006/spreadsheetDrawing" xmlns:a="http://schemas.openxmlformats.org/drawingml/2006/main">
  <xdr:oneCellAnchor>
    <xdr:from>
      <xdr:col>5</xdr:col>
      <xdr:colOff>0</xdr:colOff>
      <xdr:row>40</xdr:row>
      <xdr:rowOff>0</xdr:rowOff>
    </xdr:from>
    <xdr:ext cx="4000500" cy="194310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6172200" y="6496050"/>
          <a:ext cx="4000500" cy="1943100"/>
        </a:xfrm>
        <a:prstGeom prst="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wrap="square" rtlCol="0" anchor="t">
          <a:noAutofit/>
        </a:bodyPr>
        <a:lstStyle/>
        <a:p>
          <a:r>
            <a:rPr lang="en-AU" sz="1100" b="1" u="sng"/>
            <a:t>Ticket in</a:t>
          </a:r>
          <a:r>
            <a:rPr lang="en-AU" sz="1100" b="1" u="sng" baseline="0"/>
            <a:t> </a:t>
          </a:r>
          <a:r>
            <a:rPr lang="en-AU" sz="1100" b="1" u="sng"/>
            <a:t>process.</a:t>
          </a:r>
        </a:p>
        <a:p>
          <a:pPr marL="0" marR="0" lvl="0" indent="0" defTabSz="914400" eaLnBrk="1" fontAlgn="auto" latinLnBrk="0" hangingPunct="1">
            <a:lnSpc>
              <a:spcPct val="100000"/>
            </a:lnSpc>
            <a:spcBef>
              <a:spcPts val="0"/>
            </a:spcBef>
            <a:spcAft>
              <a:spcPts val="0"/>
            </a:spcAft>
            <a:buClrTx/>
            <a:buSzTx/>
            <a:buFontTx/>
            <a:buNone/>
            <a:tabLst/>
            <a:defRPr/>
          </a:pPr>
          <a:r>
            <a:rPr lang="en-AU" sz="1100" i="1">
              <a:solidFill>
                <a:schemeClr val="dk1"/>
              </a:solidFill>
              <a:effectLst/>
              <a:latin typeface="+mn-lt"/>
              <a:ea typeface="+mn-ea"/>
              <a:cs typeface="+mn-cs"/>
            </a:rPr>
            <a:t>Pre-conditions:</a:t>
          </a:r>
          <a:r>
            <a:rPr lang="en-AU" sz="1100" i="1" baseline="0">
              <a:solidFill>
                <a:schemeClr val="dk1"/>
              </a:solidFill>
              <a:effectLst/>
              <a:latin typeface="+mn-lt"/>
              <a:ea typeface="+mn-ea"/>
              <a:cs typeface="+mn-cs"/>
            </a:rPr>
            <a:t> ECT is </a:t>
          </a:r>
          <a:r>
            <a:rPr lang="en-AU" sz="1100" i="1">
              <a:solidFill>
                <a:schemeClr val="dk1"/>
              </a:solidFill>
              <a:effectLst/>
              <a:latin typeface="+mn-lt"/>
              <a:ea typeface="+mn-ea"/>
              <a:cs typeface="+mn-cs"/>
            </a:rPr>
            <a:t>enabled and max ECT is set.</a:t>
          </a:r>
          <a:endParaRPr lang="en-AU">
            <a:effectLst/>
          </a:endParaRPr>
        </a:p>
        <a:p>
          <a:endParaRPr lang="en-AU" sz="1100" i="0"/>
        </a:p>
        <a:p>
          <a:r>
            <a:rPr lang="en-AU" sz="1100" b="1" i="0"/>
            <a:t>TICKET_IN_ESCROW </a:t>
          </a:r>
          <a:r>
            <a:rPr lang="en-AU" sz="1100" i="0"/>
            <a:t>state event logged</a:t>
          </a:r>
        </a:p>
        <a:p>
          <a:r>
            <a:rPr lang="en-AU" sz="1100" i="0"/>
            <a:t>qcom.ectTicketInAddCredit()</a:t>
          </a:r>
        </a:p>
        <a:p>
          <a:pPr marL="0" marR="0" lvl="0" indent="0" defTabSz="914400" eaLnBrk="1" fontAlgn="auto" latinLnBrk="0" hangingPunct="1">
            <a:lnSpc>
              <a:spcPct val="100000"/>
            </a:lnSpc>
            <a:spcBef>
              <a:spcPts val="0"/>
            </a:spcBef>
            <a:spcAft>
              <a:spcPts val="0"/>
            </a:spcAft>
            <a:buClrTx/>
            <a:buSzTx/>
            <a:buFontTx/>
            <a:buNone/>
            <a:tabLst/>
            <a:defRPr/>
          </a:pPr>
          <a:r>
            <a:rPr lang="en-AU" sz="1100" b="1" i="0"/>
            <a:t>TICKET_IN </a:t>
          </a:r>
          <a:r>
            <a:rPr lang="en-AU" sz="1100" i="0">
              <a:solidFill>
                <a:schemeClr val="dk1"/>
              </a:solidFill>
              <a:effectLst/>
              <a:latin typeface="+mn-lt"/>
              <a:ea typeface="+mn-ea"/>
              <a:cs typeface="+mn-cs"/>
            </a:rPr>
            <a:t>state event logged</a:t>
          </a:r>
          <a:endParaRPr lang="en-AU" sz="1100" i="0"/>
        </a:p>
        <a:p>
          <a:pPr marL="0" marR="0" lvl="0" indent="0" defTabSz="914400" eaLnBrk="1" fontAlgn="auto" latinLnBrk="0" hangingPunct="1">
            <a:lnSpc>
              <a:spcPct val="100000"/>
            </a:lnSpc>
            <a:spcBef>
              <a:spcPts val="0"/>
            </a:spcBef>
            <a:spcAft>
              <a:spcPts val="0"/>
            </a:spcAft>
            <a:buClrTx/>
            <a:buSzTx/>
            <a:buFontTx/>
            <a:buNone/>
            <a:tabLst/>
            <a:defRPr/>
          </a:pPr>
          <a:r>
            <a:rPr lang="en-AU" sz="1100" b="1" i="0"/>
            <a:t>EVENT</a:t>
          </a:r>
          <a:r>
            <a:rPr lang="en-AU" sz="1100" i="0"/>
            <a:t>(</a:t>
          </a:r>
          <a:r>
            <a:rPr lang="en-AU" sz="1100" b="1" i="1"/>
            <a:t>TICKET_IN_ECT</a:t>
          </a:r>
          <a:r>
            <a:rPr lang="en-AU" sz="1100" i="0"/>
            <a:t>) state </a:t>
          </a:r>
          <a:r>
            <a:rPr lang="en-AU" sz="1100" i="0">
              <a:solidFill>
                <a:schemeClr val="dk1"/>
              </a:solidFill>
              <a:effectLst/>
              <a:latin typeface="+mn-lt"/>
              <a:ea typeface="+mn-ea"/>
              <a:cs typeface="+mn-cs"/>
            </a:rPr>
            <a:t>event (machine event) logged</a:t>
          </a:r>
        </a:p>
        <a:p>
          <a:pPr marL="0" marR="0" lvl="0" indent="0" defTabSz="914400" eaLnBrk="1" fontAlgn="auto" latinLnBrk="0" hangingPunct="1">
            <a:lnSpc>
              <a:spcPct val="100000"/>
            </a:lnSpc>
            <a:spcBef>
              <a:spcPts val="0"/>
            </a:spcBef>
            <a:spcAft>
              <a:spcPts val="0"/>
            </a:spcAft>
            <a:buClrTx/>
            <a:buSzTx/>
            <a:buFontTx/>
            <a:buNone/>
            <a:tabLst/>
            <a:defRPr/>
          </a:pPr>
          <a:endParaRPr lang="en-AU"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b="1" i="0" u="sng">
              <a:solidFill>
                <a:schemeClr val="dk1"/>
              </a:solidFill>
              <a:effectLst/>
              <a:latin typeface="+mn-lt"/>
              <a:ea typeface="+mn-ea"/>
              <a:cs typeface="+mn-cs"/>
            </a:rPr>
            <a:t>Banknote in process</a:t>
          </a:r>
          <a:endParaRPr lang="en-AU"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AU" sz="1100" b="1" u="none"/>
            <a:t>BANKNOTE_ACCEPTED</a:t>
          </a:r>
          <a:r>
            <a:rPr lang="en-AU" sz="1100" b="0" u="none"/>
            <a:t> state event logged</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17.bin"/><Relationship Id="rId4" Type="http://schemas.openxmlformats.org/officeDocument/2006/relationships/comments" Target="../comments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18.bin"/><Relationship Id="rId4" Type="http://schemas.openxmlformats.org/officeDocument/2006/relationships/comments" Target="../comments8.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hyperlink" Target="http://www.keplerproject.org/luasql/" TargetMode="External"/><Relationship Id="rId13" Type="http://schemas.openxmlformats.org/officeDocument/2006/relationships/hyperlink" Target="http://luaforge.net/projects/swirl/" TargetMode="External"/><Relationship Id="rId18" Type="http://schemas.openxmlformats.org/officeDocument/2006/relationships/hyperlink" Target="http://webserver2.tecgraf.puc-rio.br/~lhf/ftp/lua/" TargetMode="External"/><Relationship Id="rId26" Type="http://schemas.openxmlformats.org/officeDocument/2006/relationships/hyperlink" Target="https://github.com/grioja/EminentDKP/tree/master/Libs/LibCompress" TargetMode="External"/><Relationship Id="rId3" Type="http://schemas.openxmlformats.org/officeDocument/2006/relationships/hyperlink" Target="http://www.tecgraf.puc-rio.br/~lhf/ftp/lua/" TargetMode="External"/><Relationship Id="rId21" Type="http://schemas.openxmlformats.org/officeDocument/2006/relationships/hyperlink" Target="https://www.love2d.org/wiki/Serial" TargetMode="External"/><Relationship Id="rId34" Type="http://schemas.openxmlformats.org/officeDocument/2006/relationships/printerSettings" Target="../printerSettings/printerSettings28.bin"/><Relationship Id="rId7" Type="http://schemas.openxmlformats.org/officeDocument/2006/relationships/hyperlink" Target="http://lua-users.org/wiki/DatabaseAccess" TargetMode="External"/><Relationship Id="rId12" Type="http://schemas.openxmlformats.org/officeDocument/2006/relationships/hyperlink" Target="http://luaforge.net/projects/date/" TargetMode="External"/><Relationship Id="rId17" Type="http://schemas.openxmlformats.org/officeDocument/2006/relationships/hyperlink" Target="https://github.com/gvx/Smallfolk" TargetMode="External"/><Relationship Id="rId25" Type="http://schemas.openxmlformats.org/officeDocument/2006/relationships/hyperlink" Target="https://github.com/Rochet2/LuaSerializer" TargetMode="External"/><Relationship Id="rId33" Type="http://schemas.openxmlformats.org/officeDocument/2006/relationships/hyperlink" Target="https://github.com/rxi/json.lua" TargetMode="External"/><Relationship Id="rId2" Type="http://schemas.openxmlformats.org/officeDocument/2006/relationships/hyperlink" Target="http://www.inf.puc-rio.br/~roberto/lpeg/lpeg.html" TargetMode="External"/><Relationship Id="rId16" Type="http://schemas.openxmlformats.org/officeDocument/2006/relationships/hyperlink" Target="http://lua-users.org/wiki/TableSerialization" TargetMode="External"/><Relationship Id="rId20" Type="http://schemas.openxmlformats.org/officeDocument/2006/relationships/hyperlink" Target="https://github.com/luaforge/bitstring" TargetMode="External"/><Relationship Id="rId29" Type="http://schemas.openxmlformats.org/officeDocument/2006/relationships/hyperlink" Target="https://github.com/msva/lua-htmlparser" TargetMode="External"/><Relationship Id="rId1" Type="http://schemas.openxmlformats.org/officeDocument/2006/relationships/hyperlink" Target="http://luacurl.luaforge.net/" TargetMode="External"/><Relationship Id="rId6" Type="http://schemas.openxmlformats.org/officeDocument/2006/relationships/hyperlink" Target="https://github.com/brentp/lua-projects/tree/master/stringy" TargetMode="External"/><Relationship Id="rId11" Type="http://schemas.openxmlformats.org/officeDocument/2006/relationships/hyperlink" Target="http://luacrypto.luaforge.net/" TargetMode="External"/><Relationship Id="rId24" Type="http://schemas.openxmlformats.org/officeDocument/2006/relationships/hyperlink" Target="https://github.com/bakpakin/binser" TargetMode="External"/><Relationship Id="rId32" Type="http://schemas.openxmlformats.org/officeDocument/2006/relationships/hyperlink" Target="http://dkolf.de/src/dkjson-lua.fsl/home" TargetMode="External"/><Relationship Id="rId5" Type="http://schemas.openxmlformats.org/officeDocument/2006/relationships/hyperlink" Target="http://www.tecgraf.puc-rio.br/~lhf/ftp/lua/" TargetMode="External"/><Relationship Id="rId15" Type="http://schemas.openxmlformats.org/officeDocument/2006/relationships/hyperlink" Target="http://lua-users.org/wiki/JsonModules" TargetMode="External"/><Relationship Id="rId23" Type="http://schemas.openxmlformats.org/officeDocument/2006/relationships/hyperlink" Target="https://www.love2d.org/wiki/Tserial" TargetMode="External"/><Relationship Id="rId28" Type="http://schemas.openxmlformats.org/officeDocument/2006/relationships/hyperlink" Target="http://lua-users.org/wiki/LuaXml" TargetMode="External"/><Relationship Id="rId36" Type="http://schemas.openxmlformats.org/officeDocument/2006/relationships/comments" Target="../comments11.xml"/><Relationship Id="rId10" Type="http://schemas.openxmlformats.org/officeDocument/2006/relationships/hyperlink" Target="https://www.love2d.org/wiki/LibCompress" TargetMode="External"/><Relationship Id="rId19" Type="http://schemas.openxmlformats.org/officeDocument/2006/relationships/hyperlink" Target="https://github.com/zhaozg/lua-openssl" TargetMode="External"/><Relationship Id="rId31" Type="http://schemas.openxmlformats.org/officeDocument/2006/relationships/hyperlink" Target="https://github.com/sschoener/lua-schema" TargetMode="External"/><Relationship Id="rId4" Type="http://schemas.openxmlformats.org/officeDocument/2006/relationships/hyperlink" Target="http://www.keplerproject.org/lualogging/manual.html" TargetMode="External"/><Relationship Id="rId9" Type="http://schemas.openxmlformats.org/officeDocument/2006/relationships/hyperlink" Target="https://github.com/nrk/redis-lua" TargetMode="External"/><Relationship Id="rId14" Type="http://schemas.openxmlformats.org/officeDocument/2006/relationships/hyperlink" Target="http://w3.impa.br/~diego/software/luasocket/introduction.html" TargetMode="External"/><Relationship Id="rId22" Type="http://schemas.openxmlformats.org/officeDocument/2006/relationships/hyperlink" Target="https://github.com/Whitewater/Serial/blob/master/compress.lua" TargetMode="External"/><Relationship Id="rId27" Type="http://schemas.openxmlformats.org/officeDocument/2006/relationships/hyperlink" Target="https://github.com/brunoos/luasec/wiki" TargetMode="External"/><Relationship Id="rId30" Type="http://schemas.openxmlformats.org/officeDocument/2006/relationships/hyperlink" Target="https://github.com/LuaDist/luasoap" TargetMode="External"/><Relationship Id="rId35" Type="http://schemas.openxmlformats.org/officeDocument/2006/relationships/vmlDrawing" Target="../drawings/vmlDrawing11.vml"/></Relationships>
</file>

<file path=xl/worksheets/_rels/sheet3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4"/>
  <sheetViews>
    <sheetView showGridLines="0" tabSelected="1" workbookViewId="0">
      <selection activeCell="A9" sqref="A9"/>
    </sheetView>
  </sheetViews>
  <sheetFormatPr defaultRowHeight="12.75" x14ac:dyDescent="0.2"/>
  <cols>
    <col min="1" max="1" width="83.140625" style="3" customWidth="1"/>
  </cols>
  <sheetData>
    <row r="1" spans="1:14" s="97" customFormat="1" ht="27" customHeight="1" x14ac:dyDescent="0.2">
      <c r="A1" s="106" t="s">
        <v>828</v>
      </c>
      <c r="C1" s="98"/>
      <c r="D1" s="98"/>
      <c r="E1" s="99"/>
      <c r="F1" s="99"/>
      <c r="G1" s="99"/>
      <c r="H1" s="99"/>
      <c r="I1" s="100"/>
      <c r="M1" s="100"/>
      <c r="N1" s="102"/>
    </row>
    <row r="2" spans="1:14" ht="18" x14ac:dyDescent="0.25">
      <c r="A2" s="16" t="s">
        <v>832</v>
      </c>
    </row>
    <row r="3" spans="1:14" ht="48.75" customHeight="1" x14ac:dyDescent="0.2">
      <c r="A3" s="109" t="s">
        <v>831</v>
      </c>
    </row>
    <row r="4" spans="1:14" s="326" customFormat="1" ht="26.25" x14ac:dyDescent="0.4">
      <c r="A4" s="325" t="s">
        <v>829</v>
      </c>
    </row>
    <row r="5" spans="1:14" s="655" customFormat="1" ht="43.5" customHeight="1" x14ac:dyDescent="0.2">
      <c r="A5" s="674" t="s">
        <v>3969</v>
      </c>
    </row>
    <row r="6" spans="1:14" x14ac:dyDescent="0.2">
      <c r="A6" s="654" t="s">
        <v>3762</v>
      </c>
    </row>
    <row r="7" spans="1:14" x14ac:dyDescent="0.2">
      <c r="A7" s="116" t="str">
        <f ca="1">MID(CELL("filename"),SEARCH("[",CELL("filename"))+1, SEARCH("]",CELL("filename"))-SEARCH("[",CELL("filename"))-1)</f>
        <v>QCOM3v3_0_3.xlsx</v>
      </c>
    </row>
    <row r="8" spans="1:14" x14ac:dyDescent="0.2">
      <c r="A8" s="648" t="str">
        <f ca="1">_xlfn.CONCAT(LEFT(filename, LEN(filename)-5), ".docx")</f>
        <v>QCOM3v3_0_3.docx</v>
      </c>
    </row>
    <row r="9" spans="1:14" x14ac:dyDescent="0.2">
      <c r="A9" s="652"/>
    </row>
    <row r="11" spans="1:14" ht="25.5" x14ac:dyDescent="0.2">
      <c r="A11" s="648" t="s">
        <v>3821</v>
      </c>
    </row>
    <row r="12" spans="1:14" x14ac:dyDescent="0.2">
      <c r="A12" s="122"/>
    </row>
    <row r="20" spans="1:1" s="1" customFormat="1" ht="60" customHeight="1" x14ac:dyDescent="0.2">
      <c r="A20" s="108" t="s">
        <v>3732</v>
      </c>
    </row>
    <row r="21" spans="1:1" s="1" customFormat="1" ht="61.5" customHeight="1" x14ac:dyDescent="0.2">
      <c r="A21" s="108" t="s">
        <v>830</v>
      </c>
    </row>
    <row r="22" spans="1:1" s="1" customFormat="1" ht="86.25" customHeight="1" x14ac:dyDescent="0.2">
      <c r="A22" s="108" t="s">
        <v>1632</v>
      </c>
    </row>
    <row r="23" spans="1:1" s="1" customFormat="1" ht="30.75" customHeight="1" x14ac:dyDescent="0.2">
      <c r="A23" s="108" t="s">
        <v>1356</v>
      </c>
    </row>
    <row r="24" spans="1:1" s="1" customFormat="1" ht="36" customHeight="1" x14ac:dyDescent="0.2">
      <c r="A24" s="107"/>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47"/>
  <sheetViews>
    <sheetView topLeftCell="A4" zoomScaleNormal="100" workbookViewId="0">
      <selection activeCell="S22" sqref="S22"/>
    </sheetView>
  </sheetViews>
  <sheetFormatPr defaultRowHeight="12.75" x14ac:dyDescent="0.2"/>
  <cols>
    <col min="1" max="16384" width="9.140625" style="144"/>
  </cols>
  <sheetData>
    <row r="1" spans="1:19" s="141" customFormat="1" ht="27" customHeight="1" x14ac:dyDescent="0.2">
      <c r="A1" s="139" t="s">
        <v>2211</v>
      </c>
      <c r="B1" s="140"/>
      <c r="C1" s="436"/>
      <c r="G1" s="142"/>
      <c r="H1" s="143"/>
      <c r="I1" s="143"/>
      <c r="J1" s="143"/>
      <c r="L1" s="143"/>
      <c r="S1" s="565" t="s">
        <v>2210</v>
      </c>
    </row>
    <row r="2" spans="1:19" x14ac:dyDescent="0.2">
      <c r="A2" s="125" t="s">
        <v>2359</v>
      </c>
    </row>
    <row r="3" spans="1:19" s="147" customFormat="1" x14ac:dyDescent="0.2">
      <c r="A3" s="147" t="s">
        <v>2360</v>
      </c>
    </row>
    <row r="4" spans="1:19" x14ac:dyDescent="0.2">
      <c r="A4" s="125" t="s">
        <v>1933</v>
      </c>
    </row>
    <row r="44" spans="2:3" ht="15.75" x14ac:dyDescent="0.25">
      <c r="B44" s="873" t="s">
        <v>376</v>
      </c>
    </row>
    <row r="45" spans="2:3" x14ac:dyDescent="0.2">
      <c r="C45" s="125" t="s">
        <v>3929</v>
      </c>
    </row>
    <row r="46" spans="2:3" x14ac:dyDescent="0.2">
      <c r="C46" s="125" t="s">
        <v>3928</v>
      </c>
    </row>
    <row r="47" spans="2:3" x14ac:dyDescent="0.2">
      <c r="C47" s="125" t="s">
        <v>3930</v>
      </c>
    </row>
  </sheetData>
  <hyperlinks>
    <hyperlink ref="S1" location="Index!A1" display="back to index" xr:uid="{00000000-0004-0000-0700-000000000000}"/>
  </hyperlink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69A8F-536A-45CE-9FF5-C20622A8B581}">
  <dimension ref="A1:Q44"/>
  <sheetViews>
    <sheetView workbookViewId="0">
      <selection activeCell="B44" sqref="B44"/>
    </sheetView>
  </sheetViews>
  <sheetFormatPr defaultRowHeight="15" x14ac:dyDescent="0.25"/>
  <cols>
    <col min="1" max="8" width="9.7109375" style="689" customWidth="1"/>
    <col min="9" max="9" width="45.42578125" style="689" customWidth="1"/>
    <col min="10" max="16384" width="9.140625" style="689"/>
  </cols>
  <sheetData>
    <row r="1" spans="1:17" s="683" customFormat="1" ht="27" customHeight="1" thickBot="1" x14ac:dyDescent="0.25">
      <c r="A1" s="682" t="s">
        <v>3218</v>
      </c>
      <c r="C1" s="684"/>
      <c r="D1" s="684"/>
      <c r="E1" s="685"/>
      <c r="F1" s="685"/>
      <c r="G1" s="685"/>
      <c r="H1" s="685"/>
      <c r="I1" s="713" t="str">
        <f>Title!$A$5</f>
        <v>Version: 3.0.3. Copyright The State of Queensland</v>
      </c>
      <c r="J1" s="565" t="s">
        <v>2210</v>
      </c>
      <c r="M1" s="687"/>
      <c r="N1" s="686"/>
      <c r="O1" s="688"/>
      <c r="P1" s="688"/>
      <c r="Q1" s="565"/>
    </row>
    <row r="2" spans="1:17" x14ac:dyDescent="0.25">
      <c r="A2" s="897" t="s">
        <v>3222</v>
      </c>
      <c r="B2" s="897" t="s">
        <v>3180</v>
      </c>
      <c r="C2" s="901" t="s">
        <v>3181</v>
      </c>
      <c r="D2" s="897" t="s">
        <v>3182</v>
      </c>
      <c r="E2" s="897" t="s">
        <v>3183</v>
      </c>
      <c r="F2" s="897" t="s">
        <v>3184</v>
      </c>
      <c r="G2" s="897" t="s">
        <v>3185</v>
      </c>
      <c r="H2" s="897" t="s">
        <v>3186</v>
      </c>
      <c r="I2" s="715" t="s">
        <v>2388</v>
      </c>
    </row>
    <row r="3" spans="1:17" x14ac:dyDescent="0.25">
      <c r="A3" s="898"/>
      <c r="B3" s="898"/>
      <c r="C3" s="902"/>
      <c r="D3" s="898"/>
      <c r="E3" s="898"/>
      <c r="F3" s="898"/>
      <c r="G3" s="898"/>
      <c r="H3" s="898"/>
      <c r="I3" s="716" t="s">
        <v>3187</v>
      </c>
    </row>
    <row r="4" spans="1:17" x14ac:dyDescent="0.25">
      <c r="A4" s="898"/>
      <c r="B4" s="898"/>
      <c r="C4" s="902"/>
      <c r="D4" s="898"/>
      <c r="E4" s="898"/>
      <c r="F4" s="898"/>
      <c r="G4" s="898"/>
      <c r="H4" s="898"/>
      <c r="I4" s="716" t="s">
        <v>3219</v>
      </c>
    </row>
    <row r="5" spans="1:17" x14ac:dyDescent="0.25">
      <c r="A5" s="898"/>
      <c r="B5" s="898"/>
      <c r="C5" s="902"/>
      <c r="D5" s="898"/>
      <c r="E5" s="898"/>
      <c r="F5" s="898"/>
      <c r="G5" s="898"/>
      <c r="H5" s="898"/>
      <c r="I5" s="716" t="s">
        <v>3220</v>
      </c>
    </row>
    <row r="6" spans="1:17" x14ac:dyDescent="0.25">
      <c r="A6" s="898"/>
      <c r="B6" s="898"/>
      <c r="C6" s="902"/>
      <c r="D6" s="898"/>
      <c r="E6" s="898"/>
      <c r="F6" s="898"/>
      <c r="G6" s="898"/>
      <c r="H6" s="898"/>
      <c r="I6" s="716" t="s">
        <v>3221</v>
      </c>
    </row>
    <row r="7" spans="1:17" ht="19.5" customHeight="1" thickBot="1" x14ac:dyDescent="0.3">
      <c r="A7" s="899"/>
      <c r="B7" s="899"/>
      <c r="C7" s="903"/>
      <c r="D7" s="899"/>
      <c r="E7" s="899"/>
      <c r="F7" s="899"/>
      <c r="G7" s="899"/>
      <c r="H7" s="899"/>
      <c r="I7" s="716" t="s">
        <v>3188</v>
      </c>
    </row>
    <row r="8" spans="1:17" ht="15.75" thickBot="1" x14ac:dyDescent="0.3">
      <c r="A8" s="690"/>
      <c r="B8" s="691"/>
      <c r="C8" s="692"/>
      <c r="D8" s="691"/>
      <c r="E8" s="691"/>
      <c r="F8" s="691"/>
      <c r="G8" s="691"/>
      <c r="H8" s="691"/>
      <c r="I8" s="693" t="s">
        <v>3189</v>
      </c>
      <c r="K8" s="773"/>
    </row>
    <row r="9" spans="1:17" ht="15.75" thickBot="1" x14ac:dyDescent="0.3">
      <c r="A9" s="694" t="s">
        <v>354</v>
      </c>
      <c r="B9" s="695" t="s">
        <v>354</v>
      </c>
      <c r="C9" s="696" t="s">
        <v>354</v>
      </c>
      <c r="D9" s="697" t="s">
        <v>354</v>
      </c>
      <c r="E9" s="695" t="s">
        <v>354</v>
      </c>
      <c r="F9" s="695" t="s">
        <v>354</v>
      </c>
      <c r="G9" s="695" t="s">
        <v>354</v>
      </c>
      <c r="H9" s="695" t="s">
        <v>354</v>
      </c>
      <c r="I9" s="698" t="s">
        <v>3190</v>
      </c>
      <c r="K9" s="773"/>
    </row>
    <row r="10" spans="1:17" ht="15.75" thickBot="1" x14ac:dyDescent="0.3">
      <c r="A10" s="694" t="s">
        <v>354</v>
      </c>
      <c r="B10" s="699" t="s">
        <v>354</v>
      </c>
      <c r="C10" s="696" t="s">
        <v>354</v>
      </c>
      <c r="D10" s="694" t="s">
        <v>354</v>
      </c>
      <c r="E10" s="699" t="s">
        <v>354</v>
      </c>
      <c r="F10" s="699" t="s">
        <v>354</v>
      </c>
      <c r="G10" s="699" t="s">
        <v>354</v>
      </c>
      <c r="H10" s="699" t="s">
        <v>354</v>
      </c>
      <c r="I10" s="698" t="s">
        <v>3191</v>
      </c>
      <c r="M10" s="714"/>
    </row>
    <row r="11" spans="1:17" ht="15.75" thickBot="1" x14ac:dyDescent="0.3">
      <c r="A11" s="694" t="s">
        <v>354</v>
      </c>
      <c r="B11" s="699" t="s">
        <v>3192</v>
      </c>
      <c r="C11" s="696" t="s">
        <v>354</v>
      </c>
      <c r="D11" s="694" t="s">
        <v>354</v>
      </c>
      <c r="E11" s="699" t="s">
        <v>354</v>
      </c>
      <c r="F11" s="699" t="s">
        <v>354</v>
      </c>
      <c r="G11" s="699" t="s">
        <v>3192</v>
      </c>
      <c r="H11" s="699" t="s">
        <v>3192</v>
      </c>
      <c r="I11" s="698" t="s">
        <v>3193</v>
      </c>
    </row>
    <row r="12" spans="1:17" ht="15.75" thickBot="1" x14ac:dyDescent="0.3">
      <c r="A12" s="694" t="s">
        <v>354</v>
      </c>
      <c r="B12" s="699" t="s">
        <v>3192</v>
      </c>
      <c r="C12" s="696" t="s">
        <v>354</v>
      </c>
      <c r="D12" s="694" t="s">
        <v>354</v>
      </c>
      <c r="E12" s="699" t="s">
        <v>354</v>
      </c>
      <c r="F12" s="699" t="s">
        <v>354</v>
      </c>
      <c r="G12" s="699" t="s">
        <v>3192</v>
      </c>
      <c r="H12" s="699" t="s">
        <v>3192</v>
      </c>
      <c r="I12" s="698" t="s">
        <v>3194</v>
      </c>
    </row>
    <row r="13" spans="1:17" ht="15.75" thickBot="1" x14ac:dyDescent="0.3">
      <c r="A13" s="694" t="s">
        <v>354</v>
      </c>
      <c r="B13" s="699" t="s">
        <v>3192</v>
      </c>
      <c r="C13" s="696" t="s">
        <v>354</v>
      </c>
      <c r="D13" s="694" t="s">
        <v>354</v>
      </c>
      <c r="E13" s="699" t="s">
        <v>354</v>
      </c>
      <c r="F13" s="699" t="s">
        <v>354</v>
      </c>
      <c r="G13" s="699" t="s">
        <v>354</v>
      </c>
      <c r="H13" s="699" t="s">
        <v>3192</v>
      </c>
      <c r="I13" s="698" t="s">
        <v>3195</v>
      </c>
    </row>
    <row r="14" spans="1:17" ht="15.75" thickBot="1" x14ac:dyDescent="0.3">
      <c r="A14" s="694" t="s">
        <v>354</v>
      </c>
      <c r="B14" s="699" t="s">
        <v>3196</v>
      </c>
      <c r="C14" s="696" t="s">
        <v>354</v>
      </c>
      <c r="D14" s="694" t="s">
        <v>1051</v>
      </c>
      <c r="E14" s="699" t="s">
        <v>1051</v>
      </c>
      <c r="F14" s="699" t="s">
        <v>1051</v>
      </c>
      <c r="G14" s="699" t="s">
        <v>1051</v>
      </c>
      <c r="H14" s="699" t="s">
        <v>1051</v>
      </c>
      <c r="I14" s="698" t="s">
        <v>3197</v>
      </c>
    </row>
    <row r="15" spans="1:17" ht="15.75" thickBot="1" x14ac:dyDescent="0.3">
      <c r="A15" s="694" t="s">
        <v>354</v>
      </c>
      <c r="B15" s="699" t="s">
        <v>3196</v>
      </c>
      <c r="C15" s="700" t="s">
        <v>3196</v>
      </c>
      <c r="D15" s="694" t="s">
        <v>3196</v>
      </c>
      <c r="E15" s="699" t="s">
        <v>3192</v>
      </c>
      <c r="F15" s="699" t="s">
        <v>354</v>
      </c>
      <c r="G15" s="699" t="s">
        <v>3192</v>
      </c>
      <c r="H15" s="699" t="s">
        <v>3192</v>
      </c>
      <c r="I15" s="698" t="s">
        <v>3198</v>
      </c>
    </row>
    <row r="16" spans="1:17" s="705" customFormat="1" ht="15.75" thickBot="1" x14ac:dyDescent="0.3">
      <c r="A16" s="701" t="s">
        <v>354</v>
      </c>
      <c r="B16" s="702" t="s">
        <v>3196</v>
      </c>
      <c r="C16" s="703" t="s">
        <v>354</v>
      </c>
      <c r="D16" s="701" t="s">
        <v>3196</v>
      </c>
      <c r="E16" s="702" t="s">
        <v>3192</v>
      </c>
      <c r="F16" s="702" t="s">
        <v>354</v>
      </c>
      <c r="G16" s="702" t="s">
        <v>3192</v>
      </c>
      <c r="H16" s="702" t="s">
        <v>3192</v>
      </c>
      <c r="I16" s="704" t="s">
        <v>3199</v>
      </c>
    </row>
    <row r="17" spans="1:9" s="705" customFormat="1" ht="15.75" thickBot="1" x14ac:dyDescent="0.3">
      <c r="A17" s="701" t="s">
        <v>354</v>
      </c>
      <c r="B17" s="702" t="s">
        <v>3196</v>
      </c>
      <c r="C17" s="703" t="s">
        <v>354</v>
      </c>
      <c r="D17" s="701" t="s">
        <v>3196</v>
      </c>
      <c r="E17" s="702" t="s">
        <v>3192</v>
      </c>
      <c r="F17" s="702" t="s">
        <v>354</v>
      </c>
      <c r="G17" s="702" t="s">
        <v>3192</v>
      </c>
      <c r="H17" s="702" t="s">
        <v>3192</v>
      </c>
      <c r="I17" s="704" t="s">
        <v>416</v>
      </c>
    </row>
    <row r="18" spans="1:9" s="705" customFormat="1" ht="15.75" thickBot="1" x14ac:dyDescent="0.3">
      <c r="A18" s="701" t="s">
        <v>354</v>
      </c>
      <c r="B18" s="702" t="s">
        <v>3196</v>
      </c>
      <c r="C18" s="703" t="s">
        <v>354</v>
      </c>
      <c r="D18" s="701" t="s">
        <v>3196</v>
      </c>
      <c r="E18" s="702" t="s">
        <v>3192</v>
      </c>
      <c r="F18" s="702" t="s">
        <v>354</v>
      </c>
      <c r="G18" s="702" t="s">
        <v>3192</v>
      </c>
      <c r="H18" s="702" t="s">
        <v>3192</v>
      </c>
      <c r="I18" s="704" t="s">
        <v>2825</v>
      </c>
    </row>
    <row r="19" spans="1:9" s="705" customFormat="1" ht="15.75" thickBot="1" x14ac:dyDescent="0.3">
      <c r="A19" s="701" t="s">
        <v>354</v>
      </c>
      <c r="B19" s="702" t="s">
        <v>3196</v>
      </c>
      <c r="C19" s="703" t="s">
        <v>354</v>
      </c>
      <c r="D19" s="701" t="s">
        <v>3196</v>
      </c>
      <c r="E19" s="702" t="s">
        <v>3192</v>
      </c>
      <c r="F19" s="702" t="s">
        <v>354</v>
      </c>
      <c r="G19" s="702" t="s">
        <v>3192</v>
      </c>
      <c r="H19" s="702" t="s">
        <v>3192</v>
      </c>
      <c r="I19" s="704" t="s">
        <v>3200</v>
      </c>
    </row>
    <row r="20" spans="1:9" s="705" customFormat="1" ht="15.75" thickBot="1" x14ac:dyDescent="0.3">
      <c r="A20" s="701" t="s">
        <v>354</v>
      </c>
      <c r="B20" s="702" t="s">
        <v>3196</v>
      </c>
      <c r="C20" s="703" t="s">
        <v>354</v>
      </c>
      <c r="D20" s="701" t="s">
        <v>3196</v>
      </c>
      <c r="E20" s="702" t="s">
        <v>3192</v>
      </c>
      <c r="F20" s="702" t="s">
        <v>354</v>
      </c>
      <c r="G20" s="702" t="s">
        <v>3192</v>
      </c>
      <c r="H20" s="702" t="s">
        <v>3192</v>
      </c>
      <c r="I20" s="704" t="s">
        <v>3201</v>
      </c>
    </row>
    <row r="21" spans="1:9" ht="15.75" thickBot="1" x14ac:dyDescent="0.3">
      <c r="A21" s="694" t="s">
        <v>354</v>
      </c>
      <c r="B21" s="699" t="s">
        <v>3196</v>
      </c>
      <c r="C21" s="696" t="s">
        <v>354</v>
      </c>
      <c r="D21" s="694" t="s">
        <v>3196</v>
      </c>
      <c r="E21" s="699" t="s">
        <v>3192</v>
      </c>
      <c r="F21" s="699" t="s">
        <v>354</v>
      </c>
      <c r="G21" s="699" t="s">
        <v>3192</v>
      </c>
      <c r="H21" s="699" t="s">
        <v>3192</v>
      </c>
      <c r="I21" s="698" t="s">
        <v>1069</v>
      </c>
    </row>
    <row r="22" spans="1:9" ht="15.75" thickBot="1" x14ac:dyDescent="0.3">
      <c r="A22" s="694" t="s">
        <v>354</v>
      </c>
      <c r="B22" s="699" t="s">
        <v>3192</v>
      </c>
      <c r="C22" s="696" t="s">
        <v>354</v>
      </c>
      <c r="D22" s="694" t="s">
        <v>3196</v>
      </c>
      <c r="E22" s="699" t="s">
        <v>3192</v>
      </c>
      <c r="F22" s="699" t="s">
        <v>354</v>
      </c>
      <c r="G22" s="699" t="s">
        <v>354</v>
      </c>
      <c r="H22" s="699" t="s">
        <v>354</v>
      </c>
      <c r="I22" s="698" t="s">
        <v>3202</v>
      </c>
    </row>
    <row r="23" spans="1:9" ht="15.75" thickBot="1" x14ac:dyDescent="0.3">
      <c r="A23" s="694" t="s">
        <v>354</v>
      </c>
      <c r="B23" s="699" t="s">
        <v>3192</v>
      </c>
      <c r="C23" s="696" t="s">
        <v>354</v>
      </c>
      <c r="D23" s="694" t="s">
        <v>3196</v>
      </c>
      <c r="E23" s="699" t="s">
        <v>3192</v>
      </c>
      <c r="F23" s="699" t="s">
        <v>354</v>
      </c>
      <c r="G23" s="699" t="s">
        <v>354</v>
      </c>
      <c r="H23" s="699" t="s">
        <v>3192</v>
      </c>
      <c r="I23" s="698" t="s">
        <v>3203</v>
      </c>
    </row>
    <row r="24" spans="1:9" ht="15.75" thickBot="1" x14ac:dyDescent="0.3">
      <c r="A24" s="694" t="s">
        <v>354</v>
      </c>
      <c r="B24" s="699" t="s">
        <v>3192</v>
      </c>
      <c r="C24" s="696" t="s">
        <v>354</v>
      </c>
      <c r="D24" s="694" t="s">
        <v>3196</v>
      </c>
      <c r="E24" s="699" t="s">
        <v>3192</v>
      </c>
      <c r="F24" s="699" t="s">
        <v>354</v>
      </c>
      <c r="G24" s="699" t="s">
        <v>354</v>
      </c>
      <c r="H24" s="699" t="s">
        <v>3192</v>
      </c>
      <c r="I24" s="698" t="s">
        <v>3204</v>
      </c>
    </row>
    <row r="25" spans="1:9" s="705" customFormat="1" ht="15.75" thickBot="1" x14ac:dyDescent="0.3">
      <c r="A25" s="701" t="s">
        <v>354</v>
      </c>
      <c r="B25" s="702" t="s">
        <v>3196</v>
      </c>
      <c r="C25" s="703" t="s">
        <v>354</v>
      </c>
      <c r="D25" s="701" t="s">
        <v>3196</v>
      </c>
      <c r="E25" s="702" t="s">
        <v>3192</v>
      </c>
      <c r="F25" s="702" t="s">
        <v>354</v>
      </c>
      <c r="G25" s="702" t="s">
        <v>3192</v>
      </c>
      <c r="H25" s="702" t="s">
        <v>3192</v>
      </c>
      <c r="I25" s="704" t="s">
        <v>3205</v>
      </c>
    </row>
    <row r="26" spans="1:9" ht="15.75" thickBot="1" x14ac:dyDescent="0.3">
      <c r="A26" s="694" t="s">
        <v>354</v>
      </c>
      <c r="B26" s="699" t="s">
        <v>3196</v>
      </c>
      <c r="C26" s="696" t="s">
        <v>354</v>
      </c>
      <c r="D26" s="694" t="s">
        <v>3196</v>
      </c>
      <c r="E26" s="699" t="s">
        <v>3192</v>
      </c>
      <c r="F26" s="699" t="s">
        <v>354</v>
      </c>
      <c r="G26" s="699" t="s">
        <v>3192</v>
      </c>
      <c r="H26" s="699" t="s">
        <v>3192</v>
      </c>
      <c r="I26" s="698" t="s">
        <v>3206</v>
      </c>
    </row>
    <row r="27" spans="1:9" s="705" customFormat="1" ht="15.75" thickBot="1" x14ac:dyDescent="0.3">
      <c r="A27" s="701" t="s">
        <v>354</v>
      </c>
      <c r="B27" s="702" t="s">
        <v>3196</v>
      </c>
      <c r="C27" s="703" t="s">
        <v>354</v>
      </c>
      <c r="D27" s="701" t="s">
        <v>3196</v>
      </c>
      <c r="E27" s="702" t="s">
        <v>3192</v>
      </c>
      <c r="F27" s="702" t="s">
        <v>354</v>
      </c>
      <c r="G27" s="702" t="s">
        <v>3192</v>
      </c>
      <c r="H27" s="702" t="s">
        <v>3192</v>
      </c>
      <c r="I27" s="704" t="s">
        <v>3207</v>
      </c>
    </row>
    <row r="28" spans="1:9" ht="15.75" thickBot="1" x14ac:dyDescent="0.3">
      <c r="A28" s="694" t="s">
        <v>3196</v>
      </c>
      <c r="B28" s="699" t="s">
        <v>3196</v>
      </c>
      <c r="C28" s="696" t="s">
        <v>3196</v>
      </c>
      <c r="D28" s="694" t="s">
        <v>3196</v>
      </c>
      <c r="E28" s="699" t="s">
        <v>3196</v>
      </c>
      <c r="F28" s="699" t="s">
        <v>3196</v>
      </c>
      <c r="G28" s="699" t="s">
        <v>3192</v>
      </c>
      <c r="H28" s="699" t="s">
        <v>3196</v>
      </c>
      <c r="I28" s="698" t="s">
        <v>3208</v>
      </c>
    </row>
    <row r="29" spans="1:9" ht="15.75" thickBot="1" x14ac:dyDescent="0.3">
      <c r="A29" s="706"/>
      <c r="B29" s="707"/>
      <c r="C29" s="708"/>
      <c r="D29" s="706"/>
      <c r="E29" s="707"/>
      <c r="F29" s="707"/>
      <c r="G29" s="707"/>
      <c r="H29" s="707"/>
      <c r="I29" s="709" t="s">
        <v>3209</v>
      </c>
    </row>
    <row r="30" spans="1:9" ht="15.75" thickBot="1" x14ac:dyDescent="0.3">
      <c r="A30" s="694" t="s">
        <v>354</v>
      </c>
      <c r="B30" s="699" t="s">
        <v>3196</v>
      </c>
      <c r="C30" s="700" t="s">
        <v>3196</v>
      </c>
      <c r="D30" s="694" t="s">
        <v>3192</v>
      </c>
      <c r="E30" s="699" t="s">
        <v>3192</v>
      </c>
      <c r="F30" s="699" t="s">
        <v>3192</v>
      </c>
      <c r="G30" s="699" t="s">
        <v>3192</v>
      </c>
      <c r="H30" s="699" t="s">
        <v>3192</v>
      </c>
      <c r="I30" s="698" t="s">
        <v>3210</v>
      </c>
    </row>
    <row r="31" spans="1:9" ht="15.75" thickBot="1" x14ac:dyDescent="0.3">
      <c r="A31" s="694" t="s">
        <v>354</v>
      </c>
      <c r="B31" s="699" t="s">
        <v>3196</v>
      </c>
      <c r="C31" s="700" t="s">
        <v>3196</v>
      </c>
      <c r="D31" s="694" t="s">
        <v>3192</v>
      </c>
      <c r="E31" s="699" t="s">
        <v>3192</v>
      </c>
      <c r="F31" s="699" t="s">
        <v>3192</v>
      </c>
      <c r="G31" s="699" t="s">
        <v>3192</v>
      </c>
      <c r="H31" s="699" t="s">
        <v>3192</v>
      </c>
      <c r="I31" s="698" t="s">
        <v>3211</v>
      </c>
    </row>
    <row r="32" spans="1:9" ht="15.75" thickBot="1" x14ac:dyDescent="0.3">
      <c r="A32" s="694" t="s">
        <v>354</v>
      </c>
      <c r="B32" s="699" t="s">
        <v>3196</v>
      </c>
      <c r="C32" s="700" t="s">
        <v>3196</v>
      </c>
      <c r="D32" s="694" t="s">
        <v>3192</v>
      </c>
      <c r="E32" s="699" t="s">
        <v>3192</v>
      </c>
      <c r="F32" s="699" t="s">
        <v>3192</v>
      </c>
      <c r="G32" s="699" t="s">
        <v>3192</v>
      </c>
      <c r="H32" s="699" t="s">
        <v>3192</v>
      </c>
      <c r="I32" s="698" t="s">
        <v>3212</v>
      </c>
    </row>
    <row r="33" spans="1:9" ht="15.75" thickBot="1" x14ac:dyDescent="0.3">
      <c r="A33" s="694" t="s">
        <v>3196</v>
      </c>
      <c r="B33" s="699" t="s">
        <v>3196</v>
      </c>
      <c r="C33" s="696" t="s">
        <v>3196</v>
      </c>
      <c r="D33" s="694" t="s">
        <v>3192</v>
      </c>
      <c r="E33" s="699" t="s">
        <v>3192</v>
      </c>
      <c r="F33" s="699" t="s">
        <v>3192</v>
      </c>
      <c r="G33" s="699" t="s">
        <v>3192</v>
      </c>
      <c r="H33" s="699" t="s">
        <v>3192</v>
      </c>
      <c r="I33" s="698" t="s">
        <v>3213</v>
      </c>
    </row>
    <row r="34" spans="1:9" x14ac:dyDescent="0.25">
      <c r="A34" s="710"/>
      <c r="B34" s="710"/>
      <c r="C34" s="711"/>
      <c r="D34" s="710"/>
      <c r="E34" s="710"/>
      <c r="F34" s="710"/>
      <c r="G34" s="710"/>
      <c r="H34" s="710"/>
      <c r="I34" s="710"/>
    </row>
    <row r="35" spans="1:9" x14ac:dyDescent="0.25">
      <c r="A35" s="900" t="s">
        <v>10</v>
      </c>
      <c r="B35" s="900"/>
      <c r="C35" s="710"/>
      <c r="D35" s="710"/>
      <c r="E35" s="710"/>
      <c r="F35" s="710"/>
      <c r="G35" s="710"/>
      <c r="H35" s="710"/>
      <c r="I35" s="710"/>
    </row>
    <row r="36" spans="1:9" x14ac:dyDescent="0.25">
      <c r="B36" s="689" t="s">
        <v>3214</v>
      </c>
    </row>
    <row r="37" spans="1:9" x14ac:dyDescent="0.25">
      <c r="B37" s="689" t="s">
        <v>3215</v>
      </c>
    </row>
    <row r="38" spans="1:9" x14ac:dyDescent="0.25">
      <c r="B38" s="771" t="s">
        <v>3436</v>
      </c>
    </row>
    <row r="39" spans="1:9" x14ac:dyDescent="0.25">
      <c r="B39" s="705" t="s">
        <v>3216</v>
      </c>
    </row>
    <row r="40" spans="1:9" x14ac:dyDescent="0.25">
      <c r="B40" s="689" t="s">
        <v>3217</v>
      </c>
    </row>
    <row r="41" spans="1:9" x14ac:dyDescent="0.25">
      <c r="B41" s="712" t="s">
        <v>3768</v>
      </c>
    </row>
    <row r="43" spans="1:9" x14ac:dyDescent="0.25">
      <c r="A43" s="857" t="s">
        <v>3817</v>
      </c>
    </row>
    <row r="44" spans="1:9" x14ac:dyDescent="0.25">
      <c r="B44" s="857" t="s">
        <v>3818</v>
      </c>
    </row>
  </sheetData>
  <mergeCells count="9">
    <mergeCell ref="G2:G7"/>
    <mergeCell ref="H2:H7"/>
    <mergeCell ref="A35:B35"/>
    <mergeCell ref="A2:A7"/>
    <mergeCell ref="B2:B7"/>
    <mergeCell ref="C2:C7"/>
    <mergeCell ref="D2:D7"/>
    <mergeCell ref="E2:E7"/>
    <mergeCell ref="F2:F7"/>
  </mergeCells>
  <hyperlinks>
    <hyperlink ref="J1" location="Index!A1" display="back to index" xr:uid="{CB99F737-B24E-4056-9176-D9DA2F9BC93E}"/>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117"/>
  <sheetViews>
    <sheetView zoomScaleNormal="100" workbookViewId="0">
      <pane xSplit="1" ySplit="4" topLeftCell="B20" activePane="bottomRight" state="frozen"/>
      <selection activeCell="C4" sqref="C4"/>
      <selection pane="topRight" activeCell="C4" sqref="C4"/>
      <selection pane="bottomLeft" activeCell="C4" sqref="C4"/>
      <selection pane="bottomRight" activeCell="H1" sqref="H1"/>
    </sheetView>
  </sheetViews>
  <sheetFormatPr defaultRowHeight="12.75" x14ac:dyDescent="0.2"/>
  <cols>
    <col min="1" max="1" width="31" customWidth="1"/>
    <col min="2" max="2" width="11.7109375" style="5" customWidth="1"/>
    <col min="3" max="3" width="9.85546875" style="5" customWidth="1"/>
    <col min="4" max="4" width="20" style="13" customWidth="1"/>
    <col min="5" max="5" width="79.7109375" style="3" customWidth="1"/>
    <col min="6" max="6" width="20.140625" style="5" customWidth="1"/>
    <col min="7" max="7" width="11" customWidth="1"/>
    <col min="8" max="8" width="9.140625" style="5"/>
  </cols>
  <sheetData>
    <row r="1" spans="1:22" s="414" customFormat="1" ht="27" customHeight="1" x14ac:dyDescent="0.2">
      <c r="A1" s="380" t="s">
        <v>2052</v>
      </c>
      <c r="B1" s="381"/>
      <c r="C1" s="387"/>
      <c r="D1" s="417"/>
      <c r="E1" s="419"/>
      <c r="F1" s="511"/>
      <c r="G1" s="387"/>
      <c r="H1" s="760" t="s">
        <v>2210</v>
      </c>
      <c r="I1" s="387"/>
      <c r="J1" s="387"/>
      <c r="K1" s="387"/>
      <c r="L1" s="415"/>
      <c r="P1" s="416"/>
      <c r="Q1" s="417"/>
      <c r="V1" s="418" t="s">
        <v>1801</v>
      </c>
    </row>
    <row r="2" spans="1:22" s="388" customFormat="1" x14ac:dyDescent="0.2">
      <c r="A2" s="430"/>
      <c r="B2" s="374"/>
      <c r="C2" s="420"/>
      <c r="D2" s="424"/>
      <c r="E2" s="517" t="str">
        <f>Title!$A$5</f>
        <v>Version: 3.0.3. Copyright The State of Queensland</v>
      </c>
      <c r="F2" s="420"/>
      <c r="H2" s="420"/>
    </row>
    <row r="3" spans="1:22" s="388" customFormat="1" ht="72" customHeight="1" x14ac:dyDescent="0.2">
      <c r="A3" s="904" t="s">
        <v>2792</v>
      </c>
      <c r="B3" s="904"/>
      <c r="C3" s="904"/>
      <c r="D3" s="904"/>
      <c r="E3" s="904"/>
      <c r="F3" s="904"/>
      <c r="H3" s="420"/>
    </row>
    <row r="4" spans="1:22" s="421" customFormat="1" ht="31.5" x14ac:dyDescent="0.25">
      <c r="A4" s="421" t="s">
        <v>1940</v>
      </c>
      <c r="B4" s="422" t="s">
        <v>1864</v>
      </c>
      <c r="C4" s="422" t="s">
        <v>1842</v>
      </c>
      <c r="D4" s="425" t="s">
        <v>1873</v>
      </c>
      <c r="E4" s="423" t="s">
        <v>2056</v>
      </c>
      <c r="F4" s="422" t="s">
        <v>1843</v>
      </c>
      <c r="G4" s="425" t="s">
        <v>2788</v>
      </c>
      <c r="H4" s="745" t="s">
        <v>3334</v>
      </c>
    </row>
    <row r="5" spans="1:22" s="35" customFormat="1" ht="104.25" customHeight="1" x14ac:dyDescent="0.2">
      <c r="A5" s="35" t="s">
        <v>1832</v>
      </c>
      <c r="B5" s="124" t="s">
        <v>474</v>
      </c>
      <c r="C5" s="124" t="s">
        <v>1841</v>
      </c>
      <c r="D5" s="390" t="s">
        <v>2053</v>
      </c>
      <c r="E5" s="137" t="s">
        <v>2568</v>
      </c>
      <c r="F5" s="429"/>
      <c r="G5" s="131" t="s">
        <v>2789</v>
      </c>
      <c r="H5" s="105"/>
    </row>
    <row r="6" spans="1:22" s="35" customFormat="1" ht="56.25" customHeight="1" x14ac:dyDescent="0.2">
      <c r="A6" s="35" t="s">
        <v>1833</v>
      </c>
      <c r="B6" s="124" t="s">
        <v>474</v>
      </c>
      <c r="C6" s="124" t="s">
        <v>1841</v>
      </c>
      <c r="D6" s="114" t="s">
        <v>2016</v>
      </c>
      <c r="E6" s="137" t="s">
        <v>2054</v>
      </c>
      <c r="F6" s="114" t="s">
        <v>1892</v>
      </c>
      <c r="G6" s="131" t="s">
        <v>2789</v>
      </c>
      <c r="H6" s="105"/>
    </row>
    <row r="7" spans="1:22" s="35" customFormat="1" ht="45.95" customHeight="1" x14ac:dyDescent="0.2">
      <c r="A7" s="35" t="s">
        <v>1834</v>
      </c>
      <c r="B7" s="124" t="s">
        <v>474</v>
      </c>
      <c r="C7" s="124" t="s">
        <v>1841</v>
      </c>
      <c r="D7" s="131"/>
      <c r="E7" s="137" t="s">
        <v>2055</v>
      </c>
      <c r="F7" s="114" t="s">
        <v>1893</v>
      </c>
      <c r="G7" s="131" t="s">
        <v>2789</v>
      </c>
      <c r="H7" s="105"/>
    </row>
    <row r="8" spans="1:22" s="35" customFormat="1" ht="143.25" customHeight="1" x14ac:dyDescent="0.2">
      <c r="A8" s="35" t="s">
        <v>1835</v>
      </c>
      <c r="B8" s="124" t="s">
        <v>474</v>
      </c>
      <c r="C8" s="124" t="s">
        <v>1841</v>
      </c>
      <c r="D8" s="114" t="s">
        <v>1856</v>
      </c>
      <c r="E8" s="137" t="s">
        <v>3384</v>
      </c>
      <c r="F8" s="114" t="s">
        <v>2029</v>
      </c>
      <c r="G8" s="131" t="s">
        <v>2789</v>
      </c>
      <c r="H8" s="105"/>
    </row>
    <row r="9" spans="1:22" s="35" customFormat="1" ht="63" customHeight="1" x14ac:dyDescent="0.2">
      <c r="A9" s="35" t="s">
        <v>1836</v>
      </c>
      <c r="B9" s="124" t="s">
        <v>474</v>
      </c>
      <c r="C9" s="124" t="s">
        <v>1841</v>
      </c>
      <c r="D9" s="114" t="s">
        <v>764</v>
      </c>
      <c r="E9" s="137" t="s">
        <v>2030</v>
      </c>
      <c r="F9" s="114" t="s">
        <v>1916</v>
      </c>
      <c r="G9" s="131" t="s">
        <v>2789</v>
      </c>
      <c r="H9" s="105"/>
    </row>
    <row r="10" spans="1:22" s="35" customFormat="1" ht="195.75" customHeight="1" x14ac:dyDescent="0.2">
      <c r="A10" s="35" t="s">
        <v>1840</v>
      </c>
      <c r="B10" s="124" t="s">
        <v>474</v>
      </c>
      <c r="C10" s="124" t="s">
        <v>1841</v>
      </c>
      <c r="D10" s="114" t="s">
        <v>607</v>
      </c>
      <c r="E10" s="137" t="s">
        <v>2375</v>
      </c>
      <c r="F10" s="114" t="s">
        <v>1892</v>
      </c>
      <c r="G10" s="131" t="s">
        <v>2789</v>
      </c>
      <c r="H10" s="105"/>
    </row>
    <row r="11" spans="1:22" s="35" customFormat="1" ht="103.5" customHeight="1" x14ac:dyDescent="0.2">
      <c r="A11" s="35" t="s">
        <v>1837</v>
      </c>
      <c r="B11" s="124" t="s">
        <v>474</v>
      </c>
      <c r="C11" s="124" t="s">
        <v>1841</v>
      </c>
      <c r="D11" s="114" t="s">
        <v>1857</v>
      </c>
      <c r="E11" s="137" t="s">
        <v>2376</v>
      </c>
      <c r="F11" s="114" t="s">
        <v>1892</v>
      </c>
      <c r="G11" s="131" t="s">
        <v>2789</v>
      </c>
      <c r="H11" s="105"/>
      <c r="I11" s="131" t="s">
        <v>1898</v>
      </c>
    </row>
    <row r="12" spans="1:22" s="35" customFormat="1" ht="96" customHeight="1" x14ac:dyDescent="0.2">
      <c r="A12" s="35" t="s">
        <v>1838</v>
      </c>
      <c r="B12" s="124" t="s">
        <v>474</v>
      </c>
      <c r="C12" s="124" t="s">
        <v>1841</v>
      </c>
      <c r="D12" s="114" t="s">
        <v>1858</v>
      </c>
      <c r="E12" s="137" t="s">
        <v>2066</v>
      </c>
      <c r="F12" s="114" t="s">
        <v>1896</v>
      </c>
      <c r="G12" s="131" t="s">
        <v>2789</v>
      </c>
      <c r="H12" s="105"/>
      <c r="I12" s="131" t="s">
        <v>1897</v>
      </c>
    </row>
    <row r="13" spans="1:22" s="35" customFormat="1" ht="105.75" customHeight="1" x14ac:dyDescent="0.2">
      <c r="A13" s="35" t="s">
        <v>1839</v>
      </c>
      <c r="B13" s="124" t="s">
        <v>474</v>
      </c>
      <c r="C13" s="124" t="s">
        <v>1841</v>
      </c>
      <c r="D13" s="114"/>
      <c r="E13" s="137" t="s">
        <v>3025</v>
      </c>
      <c r="F13" s="124" t="s">
        <v>2152</v>
      </c>
      <c r="G13" s="131" t="s">
        <v>2789</v>
      </c>
      <c r="H13" s="105"/>
    </row>
    <row r="14" spans="1:22" s="35" customFormat="1" ht="230.25" customHeight="1" x14ac:dyDescent="0.2">
      <c r="A14" s="389" t="s">
        <v>1854</v>
      </c>
      <c r="B14" s="124" t="s">
        <v>474</v>
      </c>
      <c r="C14" s="124" t="s">
        <v>1841</v>
      </c>
      <c r="D14" s="114" t="s">
        <v>1890</v>
      </c>
      <c r="E14" s="114" t="s">
        <v>3071</v>
      </c>
      <c r="F14" s="114" t="s">
        <v>1892</v>
      </c>
      <c r="G14" s="131" t="s">
        <v>2789</v>
      </c>
      <c r="H14" s="105"/>
    </row>
    <row r="15" spans="1:22" s="388" customFormat="1" ht="24" customHeight="1" x14ac:dyDescent="0.2">
      <c r="B15" s="374"/>
      <c r="C15" s="373" t="s">
        <v>1855</v>
      </c>
      <c r="D15" s="375"/>
      <c r="E15" s="375"/>
      <c r="F15" s="375"/>
      <c r="H15" s="420"/>
    </row>
    <row r="16" spans="1:22" s="35" customFormat="1" ht="78" customHeight="1" x14ac:dyDescent="0.2">
      <c r="A16" s="35" t="s">
        <v>1302</v>
      </c>
      <c r="B16" s="124" t="s">
        <v>474</v>
      </c>
      <c r="C16" s="428" t="s">
        <v>1888</v>
      </c>
      <c r="D16" s="114" t="s">
        <v>1877</v>
      </c>
      <c r="E16" s="137" t="s">
        <v>3072</v>
      </c>
      <c r="F16" s="114" t="s">
        <v>3474</v>
      </c>
      <c r="G16" s="131" t="s">
        <v>2789</v>
      </c>
      <c r="H16" s="105"/>
    </row>
    <row r="17" spans="1:11" s="35" customFormat="1" ht="60.75" customHeight="1" x14ac:dyDescent="0.2">
      <c r="A17" s="35" t="s">
        <v>1303</v>
      </c>
      <c r="B17" s="124" t="s">
        <v>474</v>
      </c>
      <c r="C17" s="110" t="s">
        <v>1855</v>
      </c>
      <c r="D17" s="114" t="s">
        <v>1878</v>
      </c>
      <c r="E17" s="137" t="s">
        <v>3073</v>
      </c>
      <c r="F17" s="114" t="s">
        <v>3474</v>
      </c>
      <c r="G17" s="131" t="s">
        <v>2789</v>
      </c>
      <c r="H17" s="105"/>
    </row>
    <row r="18" spans="1:11" s="35" customFormat="1" ht="95.25" customHeight="1" x14ac:dyDescent="0.2">
      <c r="A18" s="35" t="s">
        <v>1847</v>
      </c>
      <c r="B18" s="124" t="s">
        <v>474</v>
      </c>
      <c r="C18" s="110" t="s">
        <v>1855</v>
      </c>
      <c r="D18" s="114" t="s">
        <v>2567</v>
      </c>
      <c r="E18" s="302" t="s">
        <v>3074</v>
      </c>
      <c r="F18" s="114" t="s">
        <v>1892</v>
      </c>
      <c r="G18" s="131" t="s">
        <v>2789</v>
      </c>
      <c r="H18" s="105"/>
    </row>
    <row r="19" spans="1:11" s="35" customFormat="1" ht="45.95" customHeight="1" x14ac:dyDescent="0.2">
      <c r="A19" s="35" t="s">
        <v>1307</v>
      </c>
      <c r="B19" s="124" t="s">
        <v>474</v>
      </c>
      <c r="C19" s="110" t="s">
        <v>1855</v>
      </c>
      <c r="D19" s="114" t="s">
        <v>1879</v>
      </c>
      <c r="E19" s="137" t="s">
        <v>2057</v>
      </c>
      <c r="F19" s="114" t="s">
        <v>3473</v>
      </c>
      <c r="G19" s="131" t="s">
        <v>2789</v>
      </c>
      <c r="H19" s="105"/>
    </row>
    <row r="20" spans="1:11" s="35" customFormat="1" ht="45.95" customHeight="1" x14ac:dyDescent="0.2">
      <c r="A20" s="35" t="s">
        <v>1306</v>
      </c>
      <c r="B20" s="124" t="s">
        <v>474</v>
      </c>
      <c r="C20" s="110" t="s">
        <v>1855</v>
      </c>
      <c r="D20" s="114" t="s">
        <v>1327</v>
      </c>
      <c r="E20" s="137" t="s">
        <v>2057</v>
      </c>
      <c r="F20" s="114" t="s">
        <v>3473</v>
      </c>
      <c r="G20" s="131" t="s">
        <v>2789</v>
      </c>
      <c r="H20" s="105"/>
    </row>
    <row r="21" spans="1:11" s="35" customFormat="1" ht="45.95" customHeight="1" x14ac:dyDescent="0.2">
      <c r="A21" s="131" t="s">
        <v>1008</v>
      </c>
      <c r="B21" s="124" t="s">
        <v>474</v>
      </c>
      <c r="C21" s="110" t="s">
        <v>1855</v>
      </c>
      <c r="D21" s="114"/>
      <c r="E21" s="175" t="s">
        <v>3622</v>
      </c>
      <c r="F21" s="114" t="s">
        <v>3624</v>
      </c>
      <c r="G21" s="795"/>
      <c r="H21" s="105"/>
    </row>
    <row r="22" spans="1:11" s="35" customFormat="1" ht="84.75" customHeight="1" x14ac:dyDescent="0.2">
      <c r="A22" s="131" t="s">
        <v>1009</v>
      </c>
      <c r="B22" s="124" t="s">
        <v>474</v>
      </c>
      <c r="C22" s="110" t="s">
        <v>1855</v>
      </c>
      <c r="D22" s="114"/>
      <c r="E22" s="137" t="s">
        <v>3634</v>
      </c>
      <c r="F22" s="114" t="s">
        <v>3632</v>
      </c>
      <c r="G22" s="795"/>
      <c r="H22" s="105"/>
    </row>
    <row r="23" spans="1:11" s="35" customFormat="1" ht="25.5" x14ac:dyDescent="0.2">
      <c r="A23" s="131" t="s">
        <v>1010</v>
      </c>
      <c r="B23" s="124" t="s">
        <v>474</v>
      </c>
      <c r="C23" s="110" t="s">
        <v>1855</v>
      </c>
      <c r="D23" s="114"/>
      <c r="E23" s="114" t="s">
        <v>3625</v>
      </c>
      <c r="F23" s="114" t="s">
        <v>3630</v>
      </c>
      <c r="G23" s="795"/>
      <c r="H23" s="105"/>
    </row>
    <row r="24" spans="1:11" s="35" customFormat="1" ht="25.5" x14ac:dyDescent="0.2">
      <c r="A24" s="131" t="s">
        <v>1011</v>
      </c>
      <c r="B24" s="124" t="s">
        <v>474</v>
      </c>
      <c r="C24" s="110" t="s">
        <v>1855</v>
      </c>
      <c r="D24" s="114"/>
      <c r="E24" s="114" t="s">
        <v>3625</v>
      </c>
      <c r="F24" s="114" t="s">
        <v>3631</v>
      </c>
      <c r="G24" s="795"/>
      <c r="H24" s="105"/>
    </row>
    <row r="25" spans="1:11" s="35" customFormat="1" x14ac:dyDescent="0.2">
      <c r="A25" s="131" t="s">
        <v>1012</v>
      </c>
      <c r="B25" s="124" t="s">
        <v>474</v>
      </c>
      <c r="C25" s="110" t="s">
        <v>1855</v>
      </c>
      <c r="D25" s="114"/>
      <c r="E25" s="114" t="s">
        <v>3625</v>
      </c>
      <c r="F25" s="114" t="s">
        <v>761</v>
      </c>
      <c r="G25" s="795"/>
      <c r="H25" s="105"/>
    </row>
    <row r="26" spans="1:11" s="35" customFormat="1" ht="87.75" customHeight="1" x14ac:dyDescent="0.2">
      <c r="A26" s="35" t="s">
        <v>1844</v>
      </c>
      <c r="B26" s="124" t="s">
        <v>474</v>
      </c>
      <c r="C26" s="110" t="s">
        <v>1855</v>
      </c>
      <c r="D26" s="114" t="s">
        <v>2058</v>
      </c>
      <c r="E26" s="137" t="s">
        <v>2067</v>
      </c>
      <c r="F26" s="114" t="s">
        <v>1899</v>
      </c>
      <c r="G26" s="131" t="s">
        <v>2789</v>
      </c>
      <c r="H26" s="105"/>
    </row>
    <row r="27" spans="1:11" s="35" customFormat="1" ht="123.75" customHeight="1" x14ac:dyDescent="0.2">
      <c r="A27" s="131" t="s">
        <v>1487</v>
      </c>
      <c r="B27" s="124" t="s">
        <v>474</v>
      </c>
      <c r="C27" s="110" t="s">
        <v>1855</v>
      </c>
      <c r="D27" s="114" t="s">
        <v>1881</v>
      </c>
      <c r="E27" s="302" t="s">
        <v>3075</v>
      </c>
      <c r="F27" s="114" t="s">
        <v>1892</v>
      </c>
      <c r="G27" s="131" t="s">
        <v>2789</v>
      </c>
      <c r="H27" s="105"/>
    </row>
    <row r="28" spans="1:11" s="35" customFormat="1" ht="153" x14ac:dyDescent="0.2">
      <c r="A28" s="35" t="s">
        <v>1850</v>
      </c>
      <c r="B28" s="124" t="s">
        <v>474</v>
      </c>
      <c r="C28" s="110" t="s">
        <v>1855</v>
      </c>
      <c r="D28" s="114" t="s">
        <v>1882</v>
      </c>
      <c r="E28" s="137" t="s">
        <v>3378</v>
      </c>
      <c r="F28" s="114" t="s">
        <v>1895</v>
      </c>
      <c r="G28" s="131" t="s">
        <v>2789</v>
      </c>
      <c r="H28" s="105"/>
    </row>
    <row r="29" spans="1:11" s="35" customFormat="1" ht="60.75" customHeight="1" x14ac:dyDescent="0.2">
      <c r="A29" s="35" t="s">
        <v>1853</v>
      </c>
      <c r="B29" s="124" t="s">
        <v>474</v>
      </c>
      <c r="C29" s="110" t="s">
        <v>1855</v>
      </c>
      <c r="D29" s="114" t="s">
        <v>1887</v>
      </c>
      <c r="E29" s="137" t="s">
        <v>2686</v>
      </c>
      <c r="F29" s="114" t="s">
        <v>2153</v>
      </c>
      <c r="G29" s="131" t="s">
        <v>2789</v>
      </c>
      <c r="H29" s="105"/>
    </row>
    <row r="30" spans="1:11" s="35" customFormat="1" ht="59.25" customHeight="1" x14ac:dyDescent="0.2">
      <c r="A30" s="35" t="s">
        <v>1852</v>
      </c>
      <c r="B30" s="124" t="s">
        <v>474</v>
      </c>
      <c r="C30" s="110" t="s">
        <v>1855</v>
      </c>
      <c r="D30" s="114" t="s">
        <v>1886</v>
      </c>
      <c r="E30" s="137" t="s">
        <v>2687</v>
      </c>
      <c r="F30" s="114" t="s">
        <v>2154</v>
      </c>
      <c r="G30" s="131" t="s">
        <v>2789</v>
      </c>
      <c r="H30" s="105"/>
    </row>
    <row r="31" spans="1:11" s="35" customFormat="1" ht="68.25" customHeight="1" x14ac:dyDescent="0.2">
      <c r="A31" s="35" t="s">
        <v>1634</v>
      </c>
      <c r="B31" s="124" t="s">
        <v>474</v>
      </c>
      <c r="C31" s="110" t="s">
        <v>1855</v>
      </c>
      <c r="D31" s="114" t="s">
        <v>3076</v>
      </c>
      <c r="E31" s="137" t="s">
        <v>3077</v>
      </c>
      <c r="F31" s="114" t="s">
        <v>2809</v>
      </c>
      <c r="G31" s="35" t="s">
        <v>2790</v>
      </c>
      <c r="H31" s="105"/>
      <c r="K31" s="464" t="s">
        <v>2910</v>
      </c>
    </row>
    <row r="32" spans="1:11" s="35" customFormat="1" ht="81" customHeight="1" x14ac:dyDescent="0.2">
      <c r="A32" s="35" t="s">
        <v>1851</v>
      </c>
      <c r="B32" s="124" t="s">
        <v>474</v>
      </c>
      <c r="C32" s="110" t="s">
        <v>1855</v>
      </c>
      <c r="D32" s="114" t="s">
        <v>1883</v>
      </c>
      <c r="E32" s="137" t="s">
        <v>3078</v>
      </c>
      <c r="F32" s="114" t="s">
        <v>1892</v>
      </c>
      <c r="G32" s="131" t="s">
        <v>2789</v>
      </c>
      <c r="H32" s="105"/>
    </row>
    <row r="33" spans="1:8" s="35" customFormat="1" ht="45.95" customHeight="1" x14ac:dyDescent="0.2">
      <c r="A33" s="35" t="s">
        <v>1849</v>
      </c>
      <c r="B33" s="124" t="s">
        <v>474</v>
      </c>
      <c r="C33" s="110" t="s">
        <v>1855</v>
      </c>
      <c r="D33" s="114" t="s">
        <v>3505</v>
      </c>
      <c r="E33" s="137" t="s">
        <v>2791</v>
      </c>
      <c r="F33" s="124" t="s">
        <v>608</v>
      </c>
      <c r="H33" s="105"/>
    </row>
    <row r="34" spans="1:8" s="35" customFormat="1" ht="130.5" customHeight="1" x14ac:dyDescent="0.2">
      <c r="A34" s="35" t="s">
        <v>1848</v>
      </c>
      <c r="B34" s="124" t="s">
        <v>474</v>
      </c>
      <c r="C34" s="110" t="s">
        <v>1855</v>
      </c>
      <c r="D34" s="114" t="s">
        <v>3518</v>
      </c>
      <c r="E34" s="302" t="s">
        <v>3380</v>
      </c>
      <c r="F34" s="114" t="s">
        <v>1894</v>
      </c>
      <c r="G34" s="131" t="s">
        <v>2789</v>
      </c>
      <c r="H34" s="105"/>
    </row>
    <row r="35" spans="1:8" s="35" customFormat="1" ht="186" customHeight="1" x14ac:dyDescent="0.2">
      <c r="A35" s="131" t="s">
        <v>1846</v>
      </c>
      <c r="B35" s="124" t="s">
        <v>474</v>
      </c>
      <c r="C35" s="110" t="s">
        <v>1855</v>
      </c>
      <c r="D35" s="114" t="s">
        <v>2051</v>
      </c>
      <c r="E35" s="302" t="s">
        <v>3079</v>
      </c>
      <c r="F35" s="390" t="s">
        <v>3348</v>
      </c>
      <c r="G35" s="35" t="s">
        <v>1874</v>
      </c>
      <c r="H35" s="105"/>
    </row>
    <row r="36" spans="1:8" s="35" customFormat="1" ht="172.5" customHeight="1" x14ac:dyDescent="0.2">
      <c r="A36" s="129" t="s">
        <v>1170</v>
      </c>
      <c r="B36" s="124" t="s">
        <v>474</v>
      </c>
      <c r="C36" s="110" t="s">
        <v>1855</v>
      </c>
      <c r="D36" s="114" t="s">
        <v>2150</v>
      </c>
      <c r="E36" s="137" t="s">
        <v>3080</v>
      </c>
      <c r="F36" s="114" t="s">
        <v>1892</v>
      </c>
      <c r="G36" s="131" t="s">
        <v>2789</v>
      </c>
      <c r="H36" s="105"/>
    </row>
    <row r="37" spans="1:8" s="35" customFormat="1" ht="98.25" customHeight="1" x14ac:dyDescent="0.2">
      <c r="A37" s="35" t="s">
        <v>1845</v>
      </c>
      <c r="B37" s="124" t="s">
        <v>474</v>
      </c>
      <c r="C37" s="110" t="s">
        <v>1855</v>
      </c>
      <c r="D37" s="114" t="s">
        <v>1880</v>
      </c>
      <c r="E37" s="137" t="s">
        <v>3454</v>
      </c>
      <c r="F37" s="114" t="s">
        <v>1894</v>
      </c>
      <c r="G37" s="131" t="s">
        <v>1874</v>
      </c>
      <c r="H37" s="105"/>
    </row>
    <row r="38" spans="1:8" s="35" customFormat="1" ht="61.5" customHeight="1" x14ac:dyDescent="0.2">
      <c r="A38" s="35" t="s">
        <v>1475</v>
      </c>
      <c r="B38" s="124" t="s">
        <v>474</v>
      </c>
      <c r="C38" s="110" t="s">
        <v>1855</v>
      </c>
      <c r="D38" s="114" t="s">
        <v>1884</v>
      </c>
      <c r="E38" s="114" t="s">
        <v>1885</v>
      </c>
      <c r="F38" s="114" t="s">
        <v>1894</v>
      </c>
      <c r="G38" s="131" t="s">
        <v>2789</v>
      </c>
      <c r="H38" s="105"/>
    </row>
    <row r="39" spans="1:8" s="430" customFormat="1" ht="22.5" customHeight="1" x14ac:dyDescent="0.2">
      <c r="B39" s="373" t="s">
        <v>1869</v>
      </c>
      <c r="C39" s="373" t="s">
        <v>1841</v>
      </c>
      <c r="D39" s="439"/>
      <c r="E39" s="439"/>
      <c r="F39" s="439"/>
      <c r="H39" s="373"/>
    </row>
    <row r="40" spans="1:8" s="35" customFormat="1" ht="45.95" customHeight="1" x14ac:dyDescent="0.2">
      <c r="A40" s="35" t="s">
        <v>1865</v>
      </c>
      <c r="B40" s="124" t="s">
        <v>1869</v>
      </c>
      <c r="C40" s="124" t="s">
        <v>1841</v>
      </c>
      <c r="D40" s="114" t="s">
        <v>761</v>
      </c>
      <c r="E40" s="137" t="s">
        <v>1870</v>
      </c>
      <c r="F40" s="429" t="s">
        <v>1889</v>
      </c>
      <c r="H40" s="105"/>
    </row>
    <row r="41" spans="1:8" s="35" customFormat="1" ht="64.5" customHeight="1" x14ac:dyDescent="0.2">
      <c r="A41" s="35" t="s">
        <v>1866</v>
      </c>
      <c r="B41" s="124" t="s">
        <v>1869</v>
      </c>
      <c r="C41" s="124" t="s">
        <v>1841</v>
      </c>
      <c r="D41" s="114" t="s">
        <v>2151</v>
      </c>
      <c r="E41" s="137" t="s">
        <v>3615</v>
      </c>
      <c r="F41" s="429" t="s">
        <v>1889</v>
      </c>
      <c r="H41" s="105"/>
    </row>
    <row r="42" spans="1:8" s="35" customFormat="1" ht="116.25" customHeight="1" x14ac:dyDescent="0.2">
      <c r="A42" s="35" t="s">
        <v>1867</v>
      </c>
      <c r="B42" s="124" t="s">
        <v>1869</v>
      </c>
      <c r="C42" s="124" t="s">
        <v>1841</v>
      </c>
      <c r="D42" s="114" t="s">
        <v>1891</v>
      </c>
      <c r="E42" s="137" t="s">
        <v>2906</v>
      </c>
      <c r="F42" s="429" t="s">
        <v>1889</v>
      </c>
      <c r="H42" s="105"/>
    </row>
    <row r="43" spans="1:8" s="35" customFormat="1" ht="62.25" customHeight="1" x14ac:dyDescent="0.2">
      <c r="A43" s="35" t="s">
        <v>1868</v>
      </c>
      <c r="B43" s="124" t="s">
        <v>1869</v>
      </c>
      <c r="C43" s="124" t="s">
        <v>1841</v>
      </c>
      <c r="D43" s="114" t="s">
        <v>761</v>
      </c>
      <c r="E43" s="137" t="s">
        <v>2377</v>
      </c>
      <c r="F43" s="429" t="s">
        <v>1889</v>
      </c>
      <c r="H43" s="105"/>
    </row>
    <row r="44" spans="1:8" s="35" customFormat="1" ht="45.95" customHeight="1" x14ac:dyDescent="0.2">
      <c r="A44" s="35" t="s">
        <v>1871</v>
      </c>
      <c r="B44" s="124" t="s">
        <v>1869</v>
      </c>
      <c r="C44" s="124" t="s">
        <v>1841</v>
      </c>
      <c r="D44" s="114" t="s">
        <v>761</v>
      </c>
      <c r="E44" s="137" t="s">
        <v>1872</v>
      </c>
      <c r="F44" s="429" t="s">
        <v>1889</v>
      </c>
      <c r="H44" s="105"/>
    </row>
    <row r="45" spans="1:8" s="35" customFormat="1" ht="57.75" customHeight="1" x14ac:dyDescent="0.2">
      <c r="A45" s="35" t="s">
        <v>1874</v>
      </c>
      <c r="B45" s="124" t="s">
        <v>1875</v>
      </c>
      <c r="C45" s="124" t="s">
        <v>1841</v>
      </c>
      <c r="D45" s="114" t="s">
        <v>732</v>
      </c>
      <c r="E45" s="137" t="s">
        <v>2908</v>
      </c>
      <c r="F45" s="429" t="s">
        <v>1889</v>
      </c>
      <c r="H45" s="105"/>
    </row>
    <row r="46" spans="1:8" s="430" customFormat="1" ht="22.5" customHeight="1" x14ac:dyDescent="0.2">
      <c r="B46" s="373" t="s">
        <v>474</v>
      </c>
      <c r="C46" s="373" t="s">
        <v>1944</v>
      </c>
      <c r="D46" s="439"/>
      <c r="E46" s="439" t="s">
        <v>2059</v>
      </c>
      <c r="F46" s="439"/>
      <c r="H46" s="373"/>
    </row>
    <row r="47" spans="1:8" s="35" customFormat="1" ht="45" customHeight="1" thickBot="1" x14ac:dyDescent="0.25">
      <c r="A47" s="131" t="s">
        <v>1954</v>
      </c>
      <c r="B47" s="124" t="s">
        <v>474</v>
      </c>
      <c r="C47" s="124" t="s">
        <v>1944</v>
      </c>
      <c r="D47" s="114"/>
      <c r="E47" s="137" t="s">
        <v>2907</v>
      </c>
      <c r="F47" s="429" t="s">
        <v>1889</v>
      </c>
      <c r="H47" s="105"/>
    </row>
    <row r="48" spans="1:8" ht="13.5" thickBot="1" x14ac:dyDescent="0.25">
      <c r="D48" s="444"/>
      <c r="E48" s="8"/>
      <c r="G48" s="751"/>
      <c r="H48" s="744">
        <f>COUNTA(H5:H47)/COUNTA(A5:A47)</f>
        <v>0</v>
      </c>
    </row>
    <row r="49" spans="1:8" x14ac:dyDescent="0.2">
      <c r="A49" s="301"/>
      <c r="D49" s="444"/>
      <c r="E49" s="8"/>
      <c r="H49" s="750" t="s">
        <v>3336</v>
      </c>
    </row>
    <row r="50" spans="1:8" x14ac:dyDescent="0.2">
      <c r="A50" s="12"/>
      <c r="D50" s="444"/>
      <c r="E50" s="8"/>
    </row>
    <row r="51" spans="1:8" x14ac:dyDescent="0.2">
      <c r="D51" s="444"/>
      <c r="E51" s="8"/>
    </row>
    <row r="52" spans="1:8" x14ac:dyDescent="0.2">
      <c r="D52" s="444"/>
      <c r="E52" s="8"/>
    </row>
    <row r="53" spans="1:8" x14ac:dyDescent="0.2">
      <c r="A53" s="2" t="s">
        <v>2048</v>
      </c>
      <c r="D53" s="444"/>
      <c r="E53" s="8"/>
    </row>
    <row r="54" spans="1:8" x14ac:dyDescent="0.2">
      <c r="D54" s="444"/>
      <c r="E54" s="8"/>
    </row>
    <row r="55" spans="1:8" x14ac:dyDescent="0.2">
      <c r="A55" s="12" t="s">
        <v>2909</v>
      </c>
      <c r="D55" s="444"/>
      <c r="E55" s="8"/>
    </row>
    <row r="56" spans="1:8" x14ac:dyDescent="0.2">
      <c r="A56" s="12"/>
      <c r="D56" s="444"/>
      <c r="E56" s="8"/>
    </row>
    <row r="57" spans="1:8" x14ac:dyDescent="0.2">
      <c r="D57" s="444"/>
      <c r="E57" s="8"/>
    </row>
    <row r="58" spans="1:8" x14ac:dyDescent="0.2">
      <c r="D58" s="444"/>
      <c r="E58" s="8"/>
    </row>
    <row r="59" spans="1:8" x14ac:dyDescent="0.2">
      <c r="D59" s="444"/>
      <c r="E59" s="8"/>
    </row>
    <row r="60" spans="1:8" x14ac:dyDescent="0.2">
      <c r="D60" s="444"/>
      <c r="E60" s="8"/>
    </row>
    <row r="61" spans="1:8" x14ac:dyDescent="0.2">
      <c r="D61" s="444"/>
      <c r="E61" s="8"/>
    </row>
    <row r="62" spans="1:8" x14ac:dyDescent="0.2">
      <c r="D62" s="444"/>
      <c r="E62" s="8"/>
    </row>
    <row r="63" spans="1:8" x14ac:dyDescent="0.2">
      <c r="D63" s="444"/>
      <c r="E63" s="8"/>
    </row>
    <row r="64" spans="1:8" x14ac:dyDescent="0.2">
      <c r="D64" s="444"/>
      <c r="E64" s="8"/>
    </row>
    <row r="65" spans="4:5" x14ac:dyDescent="0.2">
      <c r="D65" s="444"/>
      <c r="E65" s="8"/>
    </row>
    <row r="66" spans="4:5" x14ac:dyDescent="0.2">
      <c r="D66" s="444"/>
      <c r="E66" s="8"/>
    </row>
    <row r="67" spans="4:5" x14ac:dyDescent="0.2">
      <c r="D67" s="444"/>
      <c r="E67" s="8"/>
    </row>
    <row r="68" spans="4:5" x14ac:dyDescent="0.2">
      <c r="D68" s="444"/>
      <c r="E68" s="8"/>
    </row>
    <row r="69" spans="4:5" x14ac:dyDescent="0.2">
      <c r="D69" s="444"/>
      <c r="E69" s="8"/>
    </row>
    <row r="70" spans="4:5" x14ac:dyDescent="0.2">
      <c r="D70" s="444"/>
      <c r="E70" s="8"/>
    </row>
    <row r="71" spans="4:5" x14ac:dyDescent="0.2">
      <c r="D71" s="444"/>
      <c r="E71" s="8"/>
    </row>
    <row r="72" spans="4:5" x14ac:dyDescent="0.2">
      <c r="D72" s="444"/>
      <c r="E72" s="8"/>
    </row>
    <row r="73" spans="4:5" x14ac:dyDescent="0.2">
      <c r="D73" s="444"/>
      <c r="E73" s="8"/>
    </row>
    <row r="74" spans="4:5" x14ac:dyDescent="0.2">
      <c r="D74" s="444"/>
      <c r="E74" s="8"/>
    </row>
    <row r="75" spans="4:5" x14ac:dyDescent="0.2">
      <c r="D75" s="444"/>
      <c r="E75" s="8"/>
    </row>
    <row r="76" spans="4:5" x14ac:dyDescent="0.2">
      <c r="D76" s="444"/>
      <c r="E76" s="8"/>
    </row>
    <row r="77" spans="4:5" x14ac:dyDescent="0.2">
      <c r="D77" s="444"/>
      <c r="E77" s="8"/>
    </row>
    <row r="78" spans="4:5" x14ac:dyDescent="0.2">
      <c r="D78" s="444"/>
      <c r="E78" s="8"/>
    </row>
    <row r="79" spans="4:5" x14ac:dyDescent="0.2">
      <c r="D79" s="444"/>
      <c r="E79" s="8"/>
    </row>
    <row r="80" spans="4:5" x14ac:dyDescent="0.2">
      <c r="D80" s="444"/>
      <c r="E80" s="8"/>
    </row>
    <row r="81" spans="4:5" x14ac:dyDescent="0.2">
      <c r="D81" s="444"/>
      <c r="E81" s="8"/>
    </row>
    <row r="82" spans="4:5" x14ac:dyDescent="0.2">
      <c r="D82" s="444"/>
      <c r="E82" s="8"/>
    </row>
    <row r="83" spans="4:5" x14ac:dyDescent="0.2">
      <c r="D83" s="444"/>
      <c r="E83" s="8"/>
    </row>
    <row r="84" spans="4:5" x14ac:dyDescent="0.2">
      <c r="D84" s="444"/>
      <c r="E84" s="8"/>
    </row>
    <row r="85" spans="4:5" x14ac:dyDescent="0.2">
      <c r="D85" s="444"/>
      <c r="E85" s="8"/>
    </row>
    <row r="86" spans="4:5" x14ac:dyDescent="0.2">
      <c r="D86" s="444"/>
      <c r="E86" s="8"/>
    </row>
    <row r="87" spans="4:5" x14ac:dyDescent="0.2">
      <c r="D87" s="444"/>
      <c r="E87" s="8"/>
    </row>
    <row r="88" spans="4:5" x14ac:dyDescent="0.2">
      <c r="D88" s="444"/>
      <c r="E88" s="8"/>
    </row>
    <row r="89" spans="4:5" x14ac:dyDescent="0.2">
      <c r="D89" s="444"/>
      <c r="E89" s="8"/>
    </row>
    <row r="90" spans="4:5" x14ac:dyDescent="0.2">
      <c r="D90" s="444"/>
      <c r="E90" s="8"/>
    </row>
    <row r="91" spans="4:5" x14ac:dyDescent="0.2">
      <c r="D91" s="444"/>
      <c r="E91" s="8"/>
    </row>
    <row r="92" spans="4:5" x14ac:dyDescent="0.2">
      <c r="D92" s="444"/>
      <c r="E92" s="8"/>
    </row>
    <row r="93" spans="4:5" x14ac:dyDescent="0.2">
      <c r="D93" s="444"/>
      <c r="E93" s="8"/>
    </row>
    <row r="94" spans="4:5" x14ac:dyDescent="0.2">
      <c r="D94" s="444"/>
      <c r="E94" s="8"/>
    </row>
    <row r="95" spans="4:5" x14ac:dyDescent="0.2">
      <c r="D95" s="444"/>
      <c r="E95" s="8"/>
    </row>
    <row r="96" spans="4:5" x14ac:dyDescent="0.2">
      <c r="D96" s="444"/>
      <c r="E96" s="8"/>
    </row>
    <row r="97" spans="4:5" x14ac:dyDescent="0.2">
      <c r="D97" s="444"/>
      <c r="E97" s="8"/>
    </row>
    <row r="98" spans="4:5" x14ac:dyDescent="0.2">
      <c r="D98" s="444"/>
      <c r="E98" s="8"/>
    </row>
    <row r="99" spans="4:5" x14ac:dyDescent="0.2">
      <c r="D99" s="444"/>
      <c r="E99" s="8"/>
    </row>
    <row r="100" spans="4:5" x14ac:dyDescent="0.2">
      <c r="D100" s="444"/>
      <c r="E100" s="8"/>
    </row>
    <row r="101" spans="4:5" x14ac:dyDescent="0.2">
      <c r="D101" s="444"/>
      <c r="E101" s="8"/>
    </row>
    <row r="102" spans="4:5" x14ac:dyDescent="0.2">
      <c r="D102" s="444"/>
      <c r="E102" s="8"/>
    </row>
    <row r="103" spans="4:5" x14ac:dyDescent="0.2">
      <c r="D103" s="444"/>
      <c r="E103" s="8"/>
    </row>
    <row r="104" spans="4:5" x14ac:dyDescent="0.2">
      <c r="D104" s="444"/>
      <c r="E104" s="8"/>
    </row>
    <row r="105" spans="4:5" x14ac:dyDescent="0.2">
      <c r="D105" s="444"/>
      <c r="E105" s="8"/>
    </row>
    <row r="106" spans="4:5" x14ac:dyDescent="0.2">
      <c r="D106" s="444"/>
      <c r="E106" s="8"/>
    </row>
    <row r="107" spans="4:5" x14ac:dyDescent="0.2">
      <c r="D107" s="444"/>
      <c r="E107" s="8"/>
    </row>
    <row r="108" spans="4:5" x14ac:dyDescent="0.2">
      <c r="D108" s="444"/>
      <c r="E108" s="8"/>
    </row>
    <row r="109" spans="4:5" x14ac:dyDescent="0.2">
      <c r="D109" s="444"/>
      <c r="E109" s="8"/>
    </row>
    <row r="110" spans="4:5" x14ac:dyDescent="0.2">
      <c r="D110" s="444"/>
      <c r="E110" s="8"/>
    </row>
    <row r="111" spans="4:5" x14ac:dyDescent="0.2">
      <c r="D111" s="444"/>
      <c r="E111" s="8"/>
    </row>
    <row r="112" spans="4:5" x14ac:dyDescent="0.2">
      <c r="D112" s="444"/>
      <c r="E112" s="8"/>
    </row>
    <row r="113" spans="4:5" x14ac:dyDescent="0.2">
      <c r="D113" s="444"/>
      <c r="E113" s="8"/>
    </row>
    <row r="114" spans="4:5" x14ac:dyDescent="0.2">
      <c r="D114" s="444"/>
      <c r="E114" s="8"/>
    </row>
    <row r="115" spans="4:5" x14ac:dyDescent="0.2">
      <c r="D115" s="444"/>
      <c r="E115" s="8"/>
    </row>
    <row r="116" spans="4:5" x14ac:dyDescent="0.2">
      <c r="D116" s="444"/>
      <c r="E116" s="8"/>
    </row>
    <row r="117" spans="4:5" x14ac:dyDescent="0.2">
      <c r="D117" s="444"/>
      <c r="E117" s="8"/>
    </row>
  </sheetData>
  <sortState xmlns:xlrd2="http://schemas.microsoft.com/office/spreadsheetml/2017/richdata2" ref="A14:A39">
    <sortCondition ref="A14"/>
  </sortState>
  <mergeCells count="1">
    <mergeCell ref="A3:F3"/>
  </mergeCells>
  <hyperlinks>
    <hyperlink ref="H1" location="Index!A1" display="back to index" xr:uid="{00000000-0004-0000-0900-000000000000}"/>
    <hyperlink ref="E21" location="apif_healthFreeMem" display="Refer QCOM API function of the same name" xr:uid="{36EECDF1-B6D8-452F-9B33-B213FA72FCC2}"/>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N185"/>
  <sheetViews>
    <sheetView zoomScaleNormal="100" workbookViewId="0">
      <pane xSplit="3" ySplit="3" topLeftCell="D62" activePane="bottomRight" state="frozen"/>
      <selection activeCell="L32" sqref="L32"/>
      <selection pane="topRight" activeCell="L32" sqref="L32"/>
      <selection pane="bottomLeft" activeCell="L32" sqref="L32"/>
      <selection pane="bottomRight" activeCell="L64" sqref="L64"/>
    </sheetView>
  </sheetViews>
  <sheetFormatPr defaultRowHeight="12.75" x14ac:dyDescent="0.2"/>
  <cols>
    <col min="1" max="1" width="48.42578125" customWidth="1"/>
    <col min="2" max="2" width="8.7109375" hidden="1" customWidth="1"/>
    <col min="3" max="3" width="14.7109375" style="5" customWidth="1"/>
    <col min="4" max="4" width="8.140625" style="13" customWidth="1"/>
    <col min="5" max="5" width="24.140625" customWidth="1"/>
    <col min="6" max="6" width="32.42578125" customWidth="1"/>
    <col min="7" max="8" width="9.140625" style="5"/>
    <col min="9" max="9" width="10.85546875" style="301" customWidth="1"/>
    <col min="10" max="10" width="6.7109375" style="5" customWidth="1"/>
    <col min="11" max="11" width="6.85546875" style="5" customWidth="1"/>
    <col min="12" max="12" width="55.5703125" customWidth="1"/>
  </cols>
  <sheetData>
    <row r="1" spans="1:14" s="88" customFormat="1" ht="42.75" customHeight="1" x14ac:dyDescent="0.2">
      <c r="A1" s="87" t="s">
        <v>641</v>
      </c>
      <c r="B1" s="87"/>
      <c r="C1" s="89"/>
      <c r="D1" s="367"/>
      <c r="E1" s="448" t="s">
        <v>3457</v>
      </c>
      <c r="G1" s="89"/>
      <c r="H1" s="89"/>
      <c r="I1" s="858"/>
      <c r="L1" s="675" t="str">
        <f>Title!$A$5</f>
        <v>Version: 3.0.3. Copyright The State of Queensland</v>
      </c>
      <c r="N1" s="565" t="s">
        <v>2210</v>
      </c>
    </row>
    <row r="2" spans="1:14" s="91" customFormat="1" x14ac:dyDescent="0.2">
      <c r="A2" s="300" t="s">
        <v>2486</v>
      </c>
      <c r="C2" s="77"/>
      <c r="D2" s="368"/>
      <c r="G2" s="77"/>
      <c r="H2" s="77"/>
      <c r="I2" s="859"/>
      <c r="J2" s="77"/>
      <c r="K2" s="77"/>
    </row>
    <row r="3" spans="1:14" s="524" customFormat="1" ht="51" x14ac:dyDescent="0.2">
      <c r="A3" s="524" t="s">
        <v>647</v>
      </c>
      <c r="B3" s="435" t="s">
        <v>644</v>
      </c>
      <c r="C3" s="435" t="s">
        <v>1734</v>
      </c>
      <c r="D3" s="435" t="s">
        <v>296</v>
      </c>
      <c r="E3" s="435" t="s">
        <v>3458</v>
      </c>
      <c r="F3" s="435" t="s">
        <v>419</v>
      </c>
      <c r="G3" s="435" t="s">
        <v>62</v>
      </c>
      <c r="H3" s="435" t="s">
        <v>1393</v>
      </c>
      <c r="I3" s="860" t="s">
        <v>3491</v>
      </c>
      <c r="J3" s="435" t="s">
        <v>222</v>
      </c>
      <c r="K3" s="435" t="s">
        <v>2385</v>
      </c>
      <c r="L3" s="525" t="s">
        <v>2490</v>
      </c>
      <c r="M3" s="435" t="s">
        <v>3358</v>
      </c>
    </row>
    <row r="4" spans="1:14" s="35" customFormat="1" ht="38.25" x14ac:dyDescent="0.2">
      <c r="A4" s="35" t="s">
        <v>719</v>
      </c>
      <c r="C4" s="105" t="s">
        <v>581</v>
      </c>
      <c r="D4" s="112" t="s">
        <v>295</v>
      </c>
      <c r="E4" s="137" t="s">
        <v>2337</v>
      </c>
      <c r="F4" s="35" t="s">
        <v>416</v>
      </c>
      <c r="G4" s="124" t="s">
        <v>221</v>
      </c>
      <c r="H4" s="124" t="s">
        <v>161</v>
      </c>
      <c r="I4" s="297"/>
      <c r="J4" s="105" t="s">
        <v>630</v>
      </c>
      <c r="K4" s="105" t="s">
        <v>538</v>
      </c>
      <c r="L4" s="137" t="s">
        <v>2458</v>
      </c>
    </row>
    <row r="5" spans="1:14" s="130" customFormat="1" ht="45" x14ac:dyDescent="0.2">
      <c r="A5" s="130" t="s">
        <v>227</v>
      </c>
      <c r="C5" s="133" t="s">
        <v>581</v>
      </c>
      <c r="D5" s="115" t="s">
        <v>295</v>
      </c>
      <c r="E5" s="526" t="s">
        <v>2338</v>
      </c>
      <c r="F5" s="130" t="s">
        <v>417</v>
      </c>
      <c r="G5" s="133"/>
      <c r="H5" s="133"/>
      <c r="I5" s="298"/>
      <c r="J5" s="133" t="s">
        <v>630</v>
      </c>
      <c r="K5" s="133" t="s">
        <v>538</v>
      </c>
      <c r="L5" s="134" t="s">
        <v>2477</v>
      </c>
    </row>
    <row r="6" spans="1:14" s="35" customFormat="1" x14ac:dyDescent="0.2">
      <c r="A6" s="186" t="s">
        <v>227</v>
      </c>
      <c r="B6" s="186"/>
      <c r="C6" s="187" t="s">
        <v>581</v>
      </c>
      <c r="D6" s="369"/>
      <c r="E6" s="191" t="s">
        <v>325</v>
      </c>
      <c r="F6" s="186" t="s">
        <v>349</v>
      </c>
      <c r="G6" s="187" t="s">
        <v>220</v>
      </c>
      <c r="H6" s="187" t="s">
        <v>207</v>
      </c>
      <c r="I6" s="297" t="s">
        <v>2914</v>
      </c>
      <c r="J6" s="187" t="s">
        <v>630</v>
      </c>
      <c r="K6" s="187"/>
    </row>
    <row r="7" spans="1:14" s="35" customFormat="1" x14ac:dyDescent="0.2">
      <c r="A7" s="186" t="s">
        <v>230</v>
      </c>
      <c r="B7" s="186"/>
      <c r="C7" s="187" t="s">
        <v>581</v>
      </c>
      <c r="D7" s="369" t="s">
        <v>295</v>
      </c>
      <c r="E7" s="190" t="s">
        <v>669</v>
      </c>
      <c r="F7" s="186" t="s">
        <v>349</v>
      </c>
      <c r="G7" s="187" t="s">
        <v>220</v>
      </c>
      <c r="H7" s="187" t="s">
        <v>211</v>
      </c>
      <c r="I7" s="297" t="s">
        <v>1551</v>
      </c>
      <c r="J7" s="187" t="s">
        <v>630</v>
      </c>
      <c r="K7" s="187" t="s">
        <v>538</v>
      </c>
    </row>
    <row r="8" spans="1:14" s="35" customFormat="1" ht="45" x14ac:dyDescent="0.2">
      <c r="A8" s="130" t="s">
        <v>1218</v>
      </c>
      <c r="C8" s="105" t="s">
        <v>581</v>
      </c>
      <c r="D8" s="114" t="s">
        <v>295</v>
      </c>
      <c r="E8" s="527" t="s">
        <v>2272</v>
      </c>
      <c r="F8" s="35" t="s">
        <v>418</v>
      </c>
      <c r="G8" s="105"/>
      <c r="H8" s="105"/>
      <c r="I8" s="297"/>
      <c r="J8" s="105" t="s">
        <v>630</v>
      </c>
      <c r="K8" s="105" t="s">
        <v>538</v>
      </c>
      <c r="L8" s="137" t="s">
        <v>2479</v>
      </c>
    </row>
    <row r="9" spans="1:14" s="35" customFormat="1" x14ac:dyDescent="0.2">
      <c r="A9" s="186" t="s">
        <v>225</v>
      </c>
      <c r="B9" s="186"/>
      <c r="C9" s="187" t="s">
        <v>581</v>
      </c>
      <c r="D9" s="369"/>
      <c r="E9" s="190" t="s">
        <v>715</v>
      </c>
      <c r="F9" s="186" t="s">
        <v>349</v>
      </c>
      <c r="G9" s="187" t="s">
        <v>220</v>
      </c>
      <c r="H9" s="187" t="s">
        <v>204</v>
      </c>
      <c r="I9" s="297" t="s">
        <v>1551</v>
      </c>
      <c r="J9" s="187" t="s">
        <v>630</v>
      </c>
      <c r="K9" s="187"/>
    </row>
    <row r="10" spans="1:14" s="35" customFormat="1" x14ac:dyDescent="0.2">
      <c r="A10" s="186" t="s">
        <v>231</v>
      </c>
      <c r="B10" s="186"/>
      <c r="C10" s="187" t="s">
        <v>581</v>
      </c>
      <c r="D10" s="369"/>
      <c r="E10" s="190" t="s">
        <v>669</v>
      </c>
      <c r="F10" s="186" t="s">
        <v>349</v>
      </c>
      <c r="G10" s="187" t="s">
        <v>220</v>
      </c>
      <c r="H10" s="187" t="s">
        <v>212</v>
      </c>
      <c r="I10" s="297" t="s">
        <v>1551</v>
      </c>
      <c r="J10" s="187" t="s">
        <v>630</v>
      </c>
      <c r="K10" s="187" t="s">
        <v>538</v>
      </c>
    </row>
    <row r="11" spans="1:14" s="130" customFormat="1" x14ac:dyDescent="0.2">
      <c r="A11" s="130" t="s">
        <v>363</v>
      </c>
      <c r="B11" s="35"/>
      <c r="C11" s="105" t="s">
        <v>582</v>
      </c>
      <c r="D11" s="112" t="s">
        <v>295</v>
      </c>
      <c r="E11" s="135"/>
      <c r="F11" s="35"/>
      <c r="G11" s="105"/>
      <c r="H11" s="105"/>
      <c r="I11" s="297"/>
      <c r="J11" s="105"/>
      <c r="K11" s="105"/>
      <c r="L11" s="35"/>
      <c r="M11" s="35"/>
      <c r="N11" s="35"/>
    </row>
    <row r="12" spans="1:14" s="35" customFormat="1" x14ac:dyDescent="0.2">
      <c r="A12" s="130" t="s">
        <v>362</v>
      </c>
      <c r="C12" s="105" t="s">
        <v>582</v>
      </c>
      <c r="D12" s="112" t="s">
        <v>295</v>
      </c>
      <c r="E12" s="135"/>
      <c r="G12" s="105"/>
      <c r="H12" s="105"/>
      <c r="I12" s="297"/>
      <c r="J12" s="105"/>
      <c r="K12" s="105"/>
      <c r="L12" s="131" t="s">
        <v>2483</v>
      </c>
      <c r="N12" s="186"/>
    </row>
    <row r="13" spans="1:14" s="35" customFormat="1" ht="25.5" x14ac:dyDescent="0.2">
      <c r="A13" s="35" t="s">
        <v>365</v>
      </c>
      <c r="C13" s="105" t="s">
        <v>582</v>
      </c>
      <c r="D13" s="114" t="s">
        <v>1761</v>
      </c>
      <c r="E13" s="135" t="s">
        <v>577</v>
      </c>
      <c r="F13" s="35" t="s">
        <v>349</v>
      </c>
      <c r="G13" s="105" t="s">
        <v>219</v>
      </c>
      <c r="H13" s="105" t="s">
        <v>470</v>
      </c>
      <c r="I13" s="297"/>
      <c r="J13" s="105"/>
      <c r="K13" s="105"/>
      <c r="L13" s="131" t="s">
        <v>2483</v>
      </c>
    </row>
    <row r="14" spans="1:14" s="342" customFormat="1" ht="25.5" x14ac:dyDescent="0.2">
      <c r="A14" s="35" t="s">
        <v>364</v>
      </c>
      <c r="B14" s="35"/>
      <c r="C14" s="105" t="s">
        <v>582</v>
      </c>
      <c r="D14" s="114" t="s">
        <v>1761</v>
      </c>
      <c r="E14" s="135"/>
      <c r="F14" s="35" t="s">
        <v>349</v>
      </c>
      <c r="G14" s="105" t="s">
        <v>219</v>
      </c>
      <c r="H14" s="105" t="s">
        <v>469</v>
      </c>
      <c r="I14" s="297"/>
      <c r="J14" s="105"/>
      <c r="K14" s="105"/>
      <c r="L14" s="131" t="s">
        <v>2483</v>
      </c>
      <c r="M14" s="35"/>
      <c r="N14" s="186"/>
    </row>
    <row r="15" spans="1:14" s="35" customFormat="1" ht="25.5" x14ac:dyDescent="0.2">
      <c r="A15" s="35" t="s">
        <v>366</v>
      </c>
      <c r="C15" s="105" t="s">
        <v>582</v>
      </c>
      <c r="D15" s="114" t="s">
        <v>1761</v>
      </c>
      <c r="E15" s="135"/>
      <c r="F15" s="35" t="s">
        <v>349</v>
      </c>
      <c r="G15" s="105" t="s">
        <v>219</v>
      </c>
      <c r="H15" s="105" t="s">
        <v>471</v>
      </c>
      <c r="I15" s="297"/>
      <c r="J15" s="105"/>
      <c r="K15" s="105"/>
      <c r="L15" s="131" t="s">
        <v>2483</v>
      </c>
    </row>
    <row r="16" spans="1:14" s="35" customFormat="1" x14ac:dyDescent="0.2">
      <c r="A16" s="35" t="s">
        <v>30</v>
      </c>
      <c r="C16" s="105" t="s">
        <v>582</v>
      </c>
      <c r="D16" s="112" t="s">
        <v>295</v>
      </c>
      <c r="E16" s="135"/>
      <c r="F16" s="35" t="s">
        <v>349</v>
      </c>
      <c r="G16" s="105" t="s">
        <v>220</v>
      </c>
      <c r="H16" s="105" t="s">
        <v>693</v>
      </c>
      <c r="I16" s="297"/>
      <c r="J16" s="124" t="s">
        <v>1261</v>
      </c>
      <c r="K16" s="105"/>
    </row>
    <row r="17" spans="1:14" s="35" customFormat="1" x14ac:dyDescent="0.2">
      <c r="A17" s="188" t="s">
        <v>601</v>
      </c>
      <c r="B17" s="188"/>
      <c r="C17" s="189" t="s">
        <v>94</v>
      </c>
      <c r="D17" s="370"/>
      <c r="E17" s="192"/>
      <c r="F17" s="186" t="s">
        <v>349</v>
      </c>
      <c r="G17" s="189" t="s">
        <v>220</v>
      </c>
      <c r="H17" s="189" t="s">
        <v>205</v>
      </c>
      <c r="I17" s="297" t="s">
        <v>1551</v>
      </c>
      <c r="J17" s="189"/>
      <c r="K17" s="189"/>
      <c r="L17" s="130"/>
      <c r="M17" s="130"/>
      <c r="N17" s="130"/>
    </row>
    <row r="18" spans="1:14" s="35" customFormat="1" x14ac:dyDescent="0.2">
      <c r="A18" s="186" t="s">
        <v>592</v>
      </c>
      <c r="B18" s="186"/>
      <c r="C18" s="187" t="s">
        <v>360</v>
      </c>
      <c r="D18" s="369"/>
      <c r="E18" s="190" t="s">
        <v>324</v>
      </c>
      <c r="F18" s="186" t="s">
        <v>349</v>
      </c>
      <c r="G18" s="187" t="s">
        <v>220</v>
      </c>
      <c r="H18" s="187" t="s">
        <v>555</v>
      </c>
      <c r="I18" s="297" t="s">
        <v>1551</v>
      </c>
      <c r="J18" s="187"/>
      <c r="K18" s="187"/>
    </row>
    <row r="19" spans="1:14" s="35" customFormat="1" x14ac:dyDescent="0.2">
      <c r="A19" s="186" t="s">
        <v>593</v>
      </c>
      <c r="B19" s="186"/>
      <c r="C19" s="187" t="s">
        <v>360</v>
      </c>
      <c r="D19" s="369"/>
      <c r="E19" s="190"/>
      <c r="F19" s="186" t="s">
        <v>349</v>
      </c>
      <c r="G19" s="187" t="s">
        <v>220</v>
      </c>
      <c r="H19" s="187" t="s">
        <v>556</v>
      </c>
      <c r="I19" s="297" t="s">
        <v>1551</v>
      </c>
      <c r="J19" s="187"/>
      <c r="K19" s="187"/>
    </row>
    <row r="20" spans="1:14" s="35" customFormat="1" x14ac:dyDescent="0.2">
      <c r="A20" s="186" t="s">
        <v>32</v>
      </c>
      <c r="B20" s="186"/>
      <c r="C20" s="187" t="s">
        <v>360</v>
      </c>
      <c r="D20" s="369"/>
      <c r="E20" s="190"/>
      <c r="F20" s="186" t="s">
        <v>349</v>
      </c>
      <c r="G20" s="187" t="s">
        <v>220</v>
      </c>
      <c r="H20" s="187" t="s">
        <v>700</v>
      </c>
      <c r="I20" s="297" t="s">
        <v>1551</v>
      </c>
      <c r="J20" s="187"/>
      <c r="K20" s="187"/>
    </row>
    <row r="21" spans="1:14" s="35" customFormat="1" x14ac:dyDescent="0.2">
      <c r="A21" s="186" t="s">
        <v>718</v>
      </c>
      <c r="B21" s="186"/>
      <c r="C21" s="187" t="s">
        <v>360</v>
      </c>
      <c r="D21" s="369" t="s">
        <v>297</v>
      </c>
      <c r="E21" s="190" t="s">
        <v>3699</v>
      </c>
      <c r="F21" s="186" t="s">
        <v>349</v>
      </c>
      <c r="G21" s="187" t="s">
        <v>221</v>
      </c>
      <c r="H21" s="187" t="s">
        <v>160</v>
      </c>
      <c r="I21" s="297" t="s">
        <v>252</v>
      </c>
      <c r="J21" s="187"/>
      <c r="K21" s="187"/>
      <c r="L21" s="131" t="s">
        <v>3822</v>
      </c>
    </row>
    <row r="22" spans="1:14" s="35" customFormat="1" x14ac:dyDescent="0.2">
      <c r="A22" s="186" t="s">
        <v>226</v>
      </c>
      <c r="B22" s="186"/>
      <c r="C22" s="187" t="s">
        <v>360</v>
      </c>
      <c r="D22" s="369"/>
      <c r="E22" s="190" t="s">
        <v>3700</v>
      </c>
      <c r="F22" s="186" t="s">
        <v>349</v>
      </c>
      <c r="G22" s="187" t="s">
        <v>220</v>
      </c>
      <c r="H22" s="187" t="s">
        <v>206</v>
      </c>
      <c r="I22" s="297" t="s">
        <v>1551</v>
      </c>
      <c r="J22" s="187" t="s">
        <v>630</v>
      </c>
      <c r="K22" s="187"/>
      <c r="L22" s="186" t="s">
        <v>1188</v>
      </c>
    </row>
    <row r="23" spans="1:14" s="35" customFormat="1" x14ac:dyDescent="0.2">
      <c r="A23" s="186" t="s">
        <v>595</v>
      </c>
      <c r="B23" s="186"/>
      <c r="C23" s="187" t="s">
        <v>360</v>
      </c>
      <c r="D23" s="369"/>
      <c r="E23" s="190" t="s">
        <v>323</v>
      </c>
      <c r="F23" s="186" t="s">
        <v>349</v>
      </c>
      <c r="G23" s="187" t="s">
        <v>220</v>
      </c>
      <c r="H23" s="187" t="s">
        <v>559</v>
      </c>
      <c r="I23" s="297" t="s">
        <v>1551</v>
      </c>
      <c r="J23" s="187"/>
      <c r="K23" s="187"/>
    </row>
    <row r="24" spans="1:14" s="186" customFormat="1" ht="25.5" x14ac:dyDescent="0.2">
      <c r="A24" s="35" t="s">
        <v>597</v>
      </c>
      <c r="B24" s="35"/>
      <c r="C24" s="105" t="s">
        <v>360</v>
      </c>
      <c r="D24" s="112" t="s">
        <v>295</v>
      </c>
      <c r="E24" s="171"/>
      <c r="F24" s="35" t="s">
        <v>349</v>
      </c>
      <c r="G24" s="105" t="s">
        <v>220</v>
      </c>
      <c r="H24" s="105" t="s">
        <v>561</v>
      </c>
      <c r="I24" s="297"/>
      <c r="J24" s="124" t="s">
        <v>630</v>
      </c>
      <c r="K24" s="105"/>
      <c r="L24" s="137" t="s">
        <v>2482</v>
      </c>
      <c r="M24" s="35"/>
      <c r="N24" s="35"/>
    </row>
    <row r="25" spans="1:14" s="35" customFormat="1" x14ac:dyDescent="0.2">
      <c r="A25" s="186" t="s">
        <v>687</v>
      </c>
      <c r="B25" s="186"/>
      <c r="C25" s="187" t="s">
        <v>360</v>
      </c>
      <c r="D25" s="369"/>
      <c r="E25" s="190" t="s">
        <v>3700</v>
      </c>
      <c r="F25" s="186" t="s">
        <v>349</v>
      </c>
      <c r="G25" s="187" t="s">
        <v>220</v>
      </c>
      <c r="H25" s="187" t="s">
        <v>701</v>
      </c>
      <c r="I25" s="297"/>
      <c r="J25" s="187"/>
      <c r="K25" s="187"/>
    </row>
    <row r="26" spans="1:14" s="35" customFormat="1" ht="25.5" x14ac:dyDescent="0.2">
      <c r="A26" s="35" t="s">
        <v>720</v>
      </c>
      <c r="C26" s="105" t="s">
        <v>360</v>
      </c>
      <c r="D26" s="112" t="s">
        <v>295</v>
      </c>
      <c r="E26" s="137" t="s">
        <v>2320</v>
      </c>
      <c r="F26" s="35" t="s">
        <v>349</v>
      </c>
      <c r="G26" s="105" t="s">
        <v>220</v>
      </c>
      <c r="H26" s="105" t="s">
        <v>282</v>
      </c>
      <c r="I26" s="297"/>
      <c r="J26" s="105"/>
      <c r="K26" s="105"/>
      <c r="L26" s="137" t="s">
        <v>3155</v>
      </c>
    </row>
    <row r="27" spans="1:14" s="35" customFormat="1" ht="25.5" x14ac:dyDescent="0.2">
      <c r="A27" s="35" t="s">
        <v>367</v>
      </c>
      <c r="C27" s="105" t="s">
        <v>430</v>
      </c>
      <c r="D27" s="114" t="s">
        <v>1761</v>
      </c>
      <c r="E27" s="135" t="s">
        <v>577</v>
      </c>
      <c r="F27" s="35" t="s">
        <v>349</v>
      </c>
      <c r="G27" s="105" t="s">
        <v>219</v>
      </c>
      <c r="H27" s="105" t="s">
        <v>125</v>
      </c>
      <c r="I27" s="297"/>
      <c r="J27" s="105"/>
      <c r="K27" s="105"/>
      <c r="L27" s="131" t="s">
        <v>2483</v>
      </c>
    </row>
    <row r="28" spans="1:14" s="35" customFormat="1" x14ac:dyDescent="0.2">
      <c r="A28" s="35" t="s">
        <v>594</v>
      </c>
      <c r="C28" s="194" t="s">
        <v>430</v>
      </c>
      <c r="D28" s="112" t="s">
        <v>295</v>
      </c>
      <c r="E28" s="137" t="s">
        <v>2249</v>
      </c>
      <c r="F28" s="35" t="s">
        <v>349</v>
      </c>
      <c r="G28" s="105" t="s">
        <v>220</v>
      </c>
      <c r="H28" s="105" t="s">
        <v>557</v>
      </c>
      <c r="I28" s="297"/>
      <c r="J28" s="105"/>
      <c r="K28" s="105"/>
    </row>
    <row r="29" spans="1:14" s="35" customFormat="1" x14ac:dyDescent="0.2">
      <c r="A29" s="35" t="s">
        <v>653</v>
      </c>
      <c r="C29" s="105" t="s">
        <v>430</v>
      </c>
      <c r="D29" s="112" t="s">
        <v>295</v>
      </c>
      <c r="E29" s="135"/>
      <c r="G29" s="105"/>
      <c r="H29" s="105"/>
      <c r="I29" s="297"/>
      <c r="J29" s="105"/>
      <c r="K29" s="105"/>
    </row>
    <row r="30" spans="1:14" s="35" customFormat="1" x14ac:dyDescent="0.2">
      <c r="A30" s="35" t="s">
        <v>652</v>
      </c>
      <c r="C30" s="105" t="s">
        <v>430</v>
      </c>
      <c r="D30" s="112" t="s">
        <v>295</v>
      </c>
      <c r="E30" s="135"/>
      <c r="F30" s="35" t="s">
        <v>349</v>
      </c>
      <c r="G30" s="105" t="s">
        <v>219</v>
      </c>
      <c r="H30" s="105" t="s">
        <v>130</v>
      </c>
      <c r="I30" s="297"/>
      <c r="J30" s="105"/>
      <c r="K30" s="105"/>
      <c r="L30" s="131" t="s">
        <v>2483</v>
      </c>
    </row>
    <row r="31" spans="1:14" s="131" customFormat="1" ht="25.5" x14ac:dyDescent="0.2">
      <c r="A31" s="131" t="s">
        <v>649</v>
      </c>
      <c r="C31" s="124" t="s">
        <v>430</v>
      </c>
      <c r="D31" s="114" t="s">
        <v>1761</v>
      </c>
      <c r="E31" s="137"/>
      <c r="F31" s="131" t="s">
        <v>349</v>
      </c>
      <c r="G31" s="124" t="s">
        <v>219</v>
      </c>
      <c r="H31" s="124" t="s">
        <v>127</v>
      </c>
      <c r="I31" s="297"/>
      <c r="J31" s="124"/>
      <c r="K31" s="124"/>
    </row>
    <row r="32" spans="1:14" s="131" customFormat="1" ht="25.5" x14ac:dyDescent="0.2">
      <c r="A32" s="131" t="s">
        <v>650</v>
      </c>
      <c r="C32" s="124" t="s">
        <v>430</v>
      </c>
      <c r="D32" s="114" t="s">
        <v>1761</v>
      </c>
      <c r="E32" s="137"/>
      <c r="F32" s="131" t="s">
        <v>349</v>
      </c>
      <c r="G32" s="124" t="s">
        <v>219</v>
      </c>
      <c r="H32" s="124" t="s">
        <v>128</v>
      </c>
      <c r="I32" s="297"/>
      <c r="J32" s="124"/>
      <c r="K32" s="124"/>
    </row>
    <row r="33" spans="1:14" s="35" customFormat="1" ht="25.5" x14ac:dyDescent="0.2">
      <c r="A33" s="35" t="s">
        <v>648</v>
      </c>
      <c r="C33" s="105" t="s">
        <v>430</v>
      </c>
      <c r="D33" s="114" t="s">
        <v>1761</v>
      </c>
      <c r="E33" s="137" t="s">
        <v>2249</v>
      </c>
      <c r="F33" s="35" t="s">
        <v>349</v>
      </c>
      <c r="G33" s="105" t="s">
        <v>219</v>
      </c>
      <c r="H33" s="105" t="s">
        <v>126</v>
      </c>
      <c r="I33" s="297"/>
      <c r="J33" s="105"/>
      <c r="K33" s="105"/>
      <c r="L33" s="137" t="s">
        <v>2484</v>
      </c>
    </row>
    <row r="34" spans="1:14" s="35" customFormat="1" ht="51" x14ac:dyDescent="0.2">
      <c r="A34" s="131" t="s">
        <v>722</v>
      </c>
      <c r="B34" s="131"/>
      <c r="C34" s="124" t="s">
        <v>430</v>
      </c>
      <c r="D34" s="114" t="s">
        <v>295</v>
      </c>
      <c r="E34" s="137" t="s">
        <v>2249</v>
      </c>
      <c r="F34" s="131" t="s">
        <v>349</v>
      </c>
      <c r="G34" s="124" t="s">
        <v>220</v>
      </c>
      <c r="H34" s="124" t="s">
        <v>203</v>
      </c>
      <c r="I34" s="297"/>
      <c r="J34" s="124" t="s">
        <v>630</v>
      </c>
      <c r="K34" s="124" t="s">
        <v>538</v>
      </c>
      <c r="L34" s="137" t="s">
        <v>3145</v>
      </c>
    </row>
    <row r="35" spans="1:14" s="297" customFormat="1" ht="25.5" x14ac:dyDescent="0.2">
      <c r="A35" s="131" t="s">
        <v>654</v>
      </c>
      <c r="B35" s="131"/>
      <c r="C35" s="124" t="s">
        <v>430</v>
      </c>
      <c r="D35" s="114" t="s">
        <v>295</v>
      </c>
      <c r="E35" s="137" t="s">
        <v>2249</v>
      </c>
      <c r="F35" s="131" t="s">
        <v>349</v>
      </c>
      <c r="G35" s="124" t="s">
        <v>220</v>
      </c>
      <c r="H35" s="124" t="s">
        <v>284</v>
      </c>
      <c r="J35" s="124"/>
      <c r="K35" s="124" t="s">
        <v>538</v>
      </c>
      <c r="L35" s="137" t="s">
        <v>3674</v>
      </c>
      <c r="M35" s="35"/>
      <c r="N35" s="35"/>
    </row>
    <row r="36" spans="1:14" s="297" customFormat="1" ht="25.5" x14ac:dyDescent="0.2">
      <c r="A36" s="131" t="s">
        <v>651</v>
      </c>
      <c r="B36" s="131"/>
      <c r="C36" s="124" t="s">
        <v>430</v>
      </c>
      <c r="D36" s="114" t="s">
        <v>1761</v>
      </c>
      <c r="E36" s="137" t="s">
        <v>577</v>
      </c>
      <c r="F36" s="131" t="s">
        <v>349</v>
      </c>
      <c r="G36" s="124" t="s">
        <v>219</v>
      </c>
      <c r="H36" s="124" t="s">
        <v>129</v>
      </c>
      <c r="J36" s="124"/>
      <c r="K36" s="124"/>
      <c r="L36" s="131" t="s">
        <v>2483</v>
      </c>
      <c r="M36" s="35"/>
      <c r="N36" s="35"/>
    </row>
    <row r="37" spans="1:14" s="35" customFormat="1" x14ac:dyDescent="0.2">
      <c r="A37" s="131" t="s">
        <v>1590</v>
      </c>
      <c r="B37" s="131"/>
      <c r="C37" s="124" t="s">
        <v>430</v>
      </c>
      <c r="D37" s="114" t="s">
        <v>295</v>
      </c>
      <c r="E37" s="137" t="s">
        <v>2249</v>
      </c>
      <c r="F37" s="131" t="s">
        <v>349</v>
      </c>
      <c r="G37" s="124" t="s">
        <v>220</v>
      </c>
      <c r="H37" s="124" t="s">
        <v>563</v>
      </c>
      <c r="I37" s="297"/>
      <c r="J37" s="124"/>
      <c r="K37" s="124" t="s">
        <v>538</v>
      </c>
      <c r="L37" s="131"/>
    </row>
    <row r="38" spans="1:14" s="35" customFormat="1" x14ac:dyDescent="0.2">
      <c r="A38" s="131" t="s">
        <v>599</v>
      </c>
      <c r="B38" s="131"/>
      <c r="C38" s="124" t="s">
        <v>401</v>
      </c>
      <c r="D38" s="114" t="s">
        <v>295</v>
      </c>
      <c r="E38" s="137" t="s">
        <v>2307</v>
      </c>
      <c r="F38" s="131" t="s">
        <v>349</v>
      </c>
      <c r="G38" s="124" t="s">
        <v>220</v>
      </c>
      <c r="H38" s="124" t="s">
        <v>564</v>
      </c>
      <c r="I38" s="297"/>
      <c r="J38" s="124"/>
      <c r="K38" s="124"/>
      <c r="L38" s="131"/>
    </row>
    <row r="39" spans="1:14" s="35" customFormat="1" x14ac:dyDescent="0.2">
      <c r="A39" s="131" t="s">
        <v>600</v>
      </c>
      <c r="B39" s="131"/>
      <c r="C39" s="124" t="s">
        <v>401</v>
      </c>
      <c r="D39" s="114" t="s">
        <v>295</v>
      </c>
      <c r="E39" s="137" t="s">
        <v>2307</v>
      </c>
      <c r="F39" s="131" t="s">
        <v>349</v>
      </c>
      <c r="G39" s="124" t="s">
        <v>220</v>
      </c>
      <c r="H39" s="124" t="s">
        <v>202</v>
      </c>
      <c r="I39" s="297"/>
      <c r="J39" s="124"/>
      <c r="K39" s="124"/>
      <c r="L39" s="131"/>
    </row>
    <row r="40" spans="1:14" s="35" customFormat="1" ht="76.5" x14ac:dyDescent="0.2">
      <c r="A40" s="131" t="s">
        <v>716</v>
      </c>
      <c r="B40" s="131"/>
      <c r="C40" s="124" t="s">
        <v>342</v>
      </c>
      <c r="D40" s="114"/>
      <c r="E40" s="137" t="s">
        <v>3698</v>
      </c>
      <c r="F40" s="131" t="s">
        <v>349</v>
      </c>
      <c r="G40" s="124" t="s">
        <v>221</v>
      </c>
      <c r="H40" s="124" t="s">
        <v>158</v>
      </c>
      <c r="I40" s="297"/>
      <c r="J40" s="124"/>
      <c r="K40" s="124" t="s">
        <v>538</v>
      </c>
      <c r="L40" s="137" t="s">
        <v>2557</v>
      </c>
    </row>
    <row r="41" spans="1:14" s="35" customFormat="1" ht="51" x14ac:dyDescent="0.2">
      <c r="A41" s="131" t="s">
        <v>3146</v>
      </c>
      <c r="B41" s="131"/>
      <c r="C41" s="124" t="s">
        <v>342</v>
      </c>
      <c r="D41" s="114" t="s">
        <v>295</v>
      </c>
      <c r="E41" s="137" t="s">
        <v>3697</v>
      </c>
      <c r="F41" s="131" t="s">
        <v>349</v>
      </c>
      <c r="G41" s="124" t="s">
        <v>220</v>
      </c>
      <c r="H41" s="124" t="s">
        <v>558</v>
      </c>
      <c r="I41" s="297"/>
      <c r="J41" s="124"/>
      <c r="K41" s="124"/>
      <c r="L41" s="137" t="s">
        <v>2661</v>
      </c>
    </row>
    <row r="42" spans="1:14" s="35" customFormat="1" ht="25.5" x14ac:dyDescent="0.2">
      <c r="A42" s="131" t="s">
        <v>2644</v>
      </c>
      <c r="B42" s="131"/>
      <c r="C42" s="124" t="s">
        <v>581</v>
      </c>
      <c r="D42" s="114"/>
      <c r="E42" s="137" t="s">
        <v>2642</v>
      </c>
      <c r="F42" s="131" t="s">
        <v>2645</v>
      </c>
      <c r="G42" s="124" t="s">
        <v>220</v>
      </c>
      <c r="H42" s="124"/>
      <c r="I42" s="297"/>
      <c r="J42" s="124"/>
      <c r="K42" s="124" t="s">
        <v>538</v>
      </c>
      <c r="L42" s="137" t="s">
        <v>3479</v>
      </c>
      <c r="M42" s="297"/>
      <c r="N42" s="297"/>
    </row>
    <row r="43" spans="1:14" s="35" customFormat="1" ht="25.5" x14ac:dyDescent="0.2">
      <c r="A43" s="131" t="s">
        <v>2641</v>
      </c>
      <c r="B43" s="131"/>
      <c r="C43" s="124" t="s">
        <v>581</v>
      </c>
      <c r="D43" s="114"/>
      <c r="E43" s="137" t="s">
        <v>2642</v>
      </c>
      <c r="F43" s="131" t="s">
        <v>2643</v>
      </c>
      <c r="G43" s="124" t="s">
        <v>220</v>
      </c>
      <c r="H43" s="124"/>
      <c r="I43" s="297"/>
      <c r="J43" s="124"/>
      <c r="K43" s="124" t="s">
        <v>538</v>
      </c>
      <c r="L43" s="137" t="s">
        <v>3478</v>
      </c>
      <c r="M43" s="297"/>
      <c r="N43" s="297"/>
    </row>
    <row r="44" spans="1:14" s="35" customFormat="1" ht="114.75" x14ac:dyDescent="0.2">
      <c r="A44" s="131" t="s">
        <v>2894</v>
      </c>
      <c r="B44" s="131"/>
      <c r="C44" s="124" t="s">
        <v>342</v>
      </c>
      <c r="D44" s="114" t="s">
        <v>295</v>
      </c>
      <c r="E44" s="137" t="s">
        <v>2896</v>
      </c>
      <c r="F44" s="131" t="s">
        <v>2895</v>
      </c>
      <c r="G44" s="124" t="s">
        <v>220</v>
      </c>
      <c r="H44" s="124"/>
      <c r="I44" s="297"/>
      <c r="J44" s="124"/>
      <c r="K44" s="124" t="s">
        <v>538</v>
      </c>
      <c r="L44" s="137" t="s">
        <v>3147</v>
      </c>
      <c r="M44" s="297"/>
      <c r="N44" s="297"/>
    </row>
    <row r="45" spans="1:14" s="35" customFormat="1" x14ac:dyDescent="0.2">
      <c r="A45" s="131" t="s">
        <v>244</v>
      </c>
      <c r="B45" s="131"/>
      <c r="C45" s="124" t="s">
        <v>259</v>
      </c>
      <c r="D45" s="114" t="s">
        <v>295</v>
      </c>
      <c r="E45" s="137"/>
      <c r="F45" s="131" t="s">
        <v>349</v>
      </c>
      <c r="G45" s="124" t="s">
        <v>220</v>
      </c>
      <c r="H45" s="124" t="s">
        <v>276</v>
      </c>
      <c r="I45" s="297"/>
      <c r="J45" s="124"/>
      <c r="K45" s="124"/>
      <c r="L45" s="131" t="s">
        <v>2487</v>
      </c>
      <c r="M45" s="131"/>
      <c r="N45" s="131"/>
    </row>
    <row r="46" spans="1:14" s="35" customFormat="1" ht="25.5" x14ac:dyDescent="0.2">
      <c r="A46" s="131" t="s">
        <v>240</v>
      </c>
      <c r="B46" s="131"/>
      <c r="C46" s="124" t="s">
        <v>259</v>
      </c>
      <c r="D46" s="114" t="s">
        <v>1761</v>
      </c>
      <c r="E46" s="137"/>
      <c r="F46" s="131" t="s">
        <v>349</v>
      </c>
      <c r="G46" s="124" t="s">
        <v>219</v>
      </c>
      <c r="H46" s="124" t="s">
        <v>154</v>
      </c>
      <c r="I46" s="297"/>
      <c r="J46" s="124"/>
      <c r="K46" s="124"/>
      <c r="L46" s="131" t="s">
        <v>2483</v>
      </c>
    </row>
    <row r="47" spans="1:14" s="35" customFormat="1" ht="25.5" x14ac:dyDescent="0.2">
      <c r="A47" s="131" t="s">
        <v>239</v>
      </c>
      <c r="B47" s="131"/>
      <c r="C47" s="124" t="s">
        <v>259</v>
      </c>
      <c r="D47" s="114" t="s">
        <v>1761</v>
      </c>
      <c r="E47" s="137" t="s">
        <v>577</v>
      </c>
      <c r="F47" s="131" t="s">
        <v>349</v>
      </c>
      <c r="G47" s="124" t="s">
        <v>219</v>
      </c>
      <c r="H47" s="124" t="s">
        <v>153</v>
      </c>
      <c r="I47" s="297"/>
      <c r="J47" s="124"/>
      <c r="K47" s="124"/>
      <c r="L47" s="131" t="s">
        <v>2483</v>
      </c>
    </row>
    <row r="48" spans="1:14" s="35" customFormat="1" ht="25.5" x14ac:dyDescent="0.2">
      <c r="A48" s="131" t="s">
        <v>521</v>
      </c>
      <c r="B48" s="131"/>
      <c r="C48" s="124" t="s">
        <v>259</v>
      </c>
      <c r="D48" s="114" t="s">
        <v>1761</v>
      </c>
      <c r="E48" s="137"/>
      <c r="F48" s="131" t="s">
        <v>349</v>
      </c>
      <c r="G48" s="124" t="s">
        <v>219</v>
      </c>
      <c r="H48" s="124" t="s">
        <v>137</v>
      </c>
      <c r="I48" s="297"/>
      <c r="J48" s="124"/>
      <c r="K48" s="124"/>
      <c r="L48" s="131" t="s">
        <v>2483</v>
      </c>
    </row>
    <row r="49" spans="1:14" s="205" customFormat="1" x14ac:dyDescent="0.2">
      <c r="A49" s="131" t="s">
        <v>588</v>
      </c>
      <c r="B49" s="131"/>
      <c r="C49" s="124" t="s">
        <v>259</v>
      </c>
      <c r="D49" s="114" t="s">
        <v>297</v>
      </c>
      <c r="E49" s="137"/>
      <c r="F49" s="131" t="s">
        <v>349</v>
      </c>
      <c r="G49" s="124" t="s">
        <v>220</v>
      </c>
      <c r="H49" s="124" t="s">
        <v>704</v>
      </c>
      <c r="I49" s="297"/>
      <c r="J49" s="124"/>
      <c r="K49" s="124"/>
      <c r="L49" s="131" t="s">
        <v>2483</v>
      </c>
      <c r="M49" s="35"/>
      <c r="N49" s="35"/>
    </row>
    <row r="50" spans="1:14" s="35" customFormat="1" x14ac:dyDescent="0.2">
      <c r="A50" s="131" t="s">
        <v>587</v>
      </c>
      <c r="B50" s="131"/>
      <c r="C50" s="124" t="s">
        <v>259</v>
      </c>
      <c r="D50" s="114" t="s">
        <v>297</v>
      </c>
      <c r="E50" s="137"/>
      <c r="F50" s="131" t="s">
        <v>349</v>
      </c>
      <c r="G50" s="124" t="s">
        <v>220</v>
      </c>
      <c r="H50" s="124" t="s">
        <v>703</v>
      </c>
      <c r="I50" s="297"/>
      <c r="J50" s="124"/>
      <c r="K50" s="124"/>
      <c r="L50" s="131" t="s">
        <v>2483</v>
      </c>
    </row>
    <row r="51" spans="1:14" s="35" customFormat="1" ht="25.5" x14ac:dyDescent="0.2">
      <c r="A51" s="131" t="s">
        <v>123</v>
      </c>
      <c r="B51" s="131"/>
      <c r="C51" s="124" t="s">
        <v>259</v>
      </c>
      <c r="D51" s="114" t="s">
        <v>1761</v>
      </c>
      <c r="E51" s="137"/>
      <c r="F51" s="131" t="s">
        <v>349</v>
      </c>
      <c r="G51" s="124" t="s">
        <v>219</v>
      </c>
      <c r="H51" s="124" t="s">
        <v>146</v>
      </c>
      <c r="I51" s="297"/>
      <c r="J51" s="124"/>
      <c r="K51" s="124"/>
      <c r="L51" s="131" t="s">
        <v>2483</v>
      </c>
    </row>
    <row r="52" spans="1:14" s="207" customFormat="1" ht="25.5" x14ac:dyDescent="0.2">
      <c r="A52" s="207" t="s">
        <v>602</v>
      </c>
      <c r="C52" s="777" t="s">
        <v>259</v>
      </c>
      <c r="D52" s="778" t="s">
        <v>1761</v>
      </c>
      <c r="E52" s="779" t="s">
        <v>713</v>
      </c>
      <c r="F52" s="207" t="s">
        <v>349</v>
      </c>
      <c r="G52" s="777" t="s">
        <v>219</v>
      </c>
      <c r="H52" s="777" t="s">
        <v>147</v>
      </c>
      <c r="I52" s="297" t="s">
        <v>2914</v>
      </c>
      <c r="J52" s="777"/>
      <c r="K52" s="777"/>
      <c r="L52" s="207" t="s">
        <v>2002</v>
      </c>
    </row>
    <row r="53" spans="1:14" s="35" customFormat="1" x14ac:dyDescent="0.2">
      <c r="A53" s="131" t="s">
        <v>31</v>
      </c>
      <c r="B53" s="131"/>
      <c r="C53" s="124" t="s">
        <v>259</v>
      </c>
      <c r="D53" s="114"/>
      <c r="E53" s="137"/>
      <c r="F53" s="131" t="s">
        <v>349</v>
      </c>
      <c r="G53" s="124" t="s">
        <v>220</v>
      </c>
      <c r="H53" s="124" t="s">
        <v>699</v>
      </c>
      <c r="I53" s="297"/>
      <c r="J53" s="124"/>
      <c r="K53" s="124"/>
      <c r="L53" s="131"/>
      <c r="N53" s="186"/>
    </row>
    <row r="54" spans="1:14" s="35" customFormat="1" ht="25.5" x14ac:dyDescent="0.2">
      <c r="A54" s="131" t="s">
        <v>657</v>
      </c>
      <c r="B54" s="131"/>
      <c r="C54" s="124" t="s">
        <v>259</v>
      </c>
      <c r="D54" s="114" t="s">
        <v>1761</v>
      </c>
      <c r="E54" s="137"/>
      <c r="F54" s="131" t="s">
        <v>349</v>
      </c>
      <c r="G54" s="124" t="s">
        <v>219</v>
      </c>
      <c r="H54" s="124" t="s">
        <v>133</v>
      </c>
      <c r="I54" s="297"/>
      <c r="J54" s="124"/>
      <c r="K54" s="124"/>
      <c r="L54" s="131" t="s">
        <v>2483</v>
      </c>
    </row>
    <row r="55" spans="1:14" s="35" customFormat="1" ht="25.5" x14ac:dyDescent="0.2">
      <c r="A55" s="131" t="s">
        <v>243</v>
      </c>
      <c r="B55" s="131"/>
      <c r="C55" s="124" t="s">
        <v>259</v>
      </c>
      <c r="D55" s="114" t="s">
        <v>1761</v>
      </c>
      <c r="E55" s="137" t="s">
        <v>2307</v>
      </c>
      <c r="F55" s="131" t="s">
        <v>349</v>
      </c>
      <c r="G55" s="124" t="s">
        <v>219</v>
      </c>
      <c r="H55" s="124" t="s">
        <v>157</v>
      </c>
      <c r="I55" s="297"/>
      <c r="J55" s="124"/>
      <c r="K55" s="124"/>
      <c r="L55" s="131" t="s">
        <v>2483</v>
      </c>
    </row>
    <row r="56" spans="1:14" s="35" customFormat="1" x14ac:dyDescent="0.2">
      <c r="A56" s="131" t="s">
        <v>245</v>
      </c>
      <c r="B56" s="131"/>
      <c r="C56" s="124" t="s">
        <v>259</v>
      </c>
      <c r="D56" s="114" t="s">
        <v>295</v>
      </c>
      <c r="E56" s="137"/>
      <c r="F56" s="131" t="s">
        <v>349</v>
      </c>
      <c r="G56" s="124" t="s">
        <v>220</v>
      </c>
      <c r="H56" s="124" t="s">
        <v>277</v>
      </c>
      <c r="I56" s="297"/>
      <c r="J56" s="124"/>
      <c r="K56" s="124"/>
      <c r="L56" s="131"/>
      <c r="M56" s="131"/>
      <c r="N56" s="131"/>
    </row>
    <row r="57" spans="1:14" s="131" customFormat="1" ht="25.5" x14ac:dyDescent="0.2">
      <c r="A57" s="131" t="s">
        <v>238</v>
      </c>
      <c r="C57" s="124" t="s">
        <v>259</v>
      </c>
      <c r="D57" s="114" t="s">
        <v>1761</v>
      </c>
      <c r="E57" s="137"/>
      <c r="F57" s="131" t="s">
        <v>349</v>
      </c>
      <c r="G57" s="124" t="s">
        <v>219</v>
      </c>
      <c r="H57" s="124" t="s">
        <v>152</v>
      </c>
      <c r="I57" s="297"/>
      <c r="J57" s="124"/>
      <c r="K57" s="124"/>
      <c r="L57" s="131" t="s">
        <v>2483</v>
      </c>
      <c r="M57" s="35"/>
      <c r="N57" s="35"/>
    </row>
    <row r="58" spans="1:14" s="131" customFormat="1" ht="25.5" x14ac:dyDescent="0.2">
      <c r="A58" s="131" t="s">
        <v>121</v>
      </c>
      <c r="C58" s="124" t="s">
        <v>259</v>
      </c>
      <c r="D58" s="114" t="s">
        <v>1761</v>
      </c>
      <c r="E58" s="137"/>
      <c r="F58" s="131" t="s">
        <v>349</v>
      </c>
      <c r="G58" s="124" t="s">
        <v>219</v>
      </c>
      <c r="H58" s="124" t="s">
        <v>144</v>
      </c>
      <c r="I58" s="297"/>
      <c r="J58" s="124"/>
      <c r="K58" s="124"/>
      <c r="L58" s="131" t="s">
        <v>2483</v>
      </c>
      <c r="M58" s="35"/>
      <c r="N58" s="35"/>
    </row>
    <row r="59" spans="1:14" s="131" customFormat="1" ht="51" x14ac:dyDescent="0.2">
      <c r="A59" s="131" t="s">
        <v>1096</v>
      </c>
      <c r="C59" s="124" t="s">
        <v>259</v>
      </c>
      <c r="D59" s="114" t="s">
        <v>295</v>
      </c>
      <c r="E59" s="137" t="s">
        <v>2933</v>
      </c>
      <c r="F59" s="131" t="s">
        <v>2930</v>
      </c>
      <c r="G59" s="124"/>
      <c r="H59" s="124"/>
      <c r="I59" s="297"/>
      <c r="J59" s="124"/>
      <c r="K59" s="124"/>
      <c r="L59" s="137" t="s">
        <v>2925</v>
      </c>
      <c r="M59" s="35"/>
      <c r="N59" s="186"/>
    </row>
    <row r="60" spans="1:14" s="297" customFormat="1" ht="151.5" customHeight="1" x14ac:dyDescent="0.2">
      <c r="A60" s="131" t="s">
        <v>2928</v>
      </c>
      <c r="B60" s="131"/>
      <c r="C60" s="124" t="s">
        <v>259</v>
      </c>
      <c r="D60" s="114" t="s">
        <v>295</v>
      </c>
      <c r="E60" s="137" t="s">
        <v>2934</v>
      </c>
      <c r="F60" s="131" t="s">
        <v>2929</v>
      </c>
      <c r="G60" s="124"/>
      <c r="H60" s="124"/>
      <c r="J60" s="124"/>
      <c r="K60" s="124"/>
      <c r="L60" s="137" t="s">
        <v>3148</v>
      </c>
    </row>
    <row r="61" spans="1:14" s="131" customFormat="1" ht="25.5" x14ac:dyDescent="0.2">
      <c r="A61" s="131" t="s">
        <v>659</v>
      </c>
      <c r="C61" s="124" t="s">
        <v>259</v>
      </c>
      <c r="D61" s="114" t="s">
        <v>1761</v>
      </c>
      <c r="E61" s="137" t="s">
        <v>2339</v>
      </c>
      <c r="F61" s="131" t="s">
        <v>349</v>
      </c>
      <c r="G61" s="124" t="s">
        <v>219</v>
      </c>
      <c r="H61" s="124" t="s">
        <v>135</v>
      </c>
      <c r="I61" s="297"/>
      <c r="J61" s="124"/>
      <c r="K61" s="124"/>
      <c r="L61" s="131" t="s">
        <v>2483</v>
      </c>
      <c r="M61" s="35"/>
      <c r="N61" s="35"/>
    </row>
    <row r="62" spans="1:14" s="297" customFormat="1" ht="102" x14ac:dyDescent="0.2">
      <c r="A62" s="131" t="s">
        <v>2917</v>
      </c>
      <c r="B62" s="131"/>
      <c r="C62" s="124" t="s">
        <v>259</v>
      </c>
      <c r="D62" s="114" t="s">
        <v>295</v>
      </c>
      <c r="E62" s="137" t="s">
        <v>2969</v>
      </c>
      <c r="F62" s="131" t="s">
        <v>2923</v>
      </c>
      <c r="G62" s="124"/>
      <c r="H62" s="124"/>
      <c r="J62" s="124"/>
      <c r="K62" s="124"/>
      <c r="L62" s="137" t="s">
        <v>3722</v>
      </c>
    </row>
    <row r="63" spans="1:14" s="131" customFormat="1" ht="53.25" customHeight="1" x14ac:dyDescent="0.2">
      <c r="A63" s="131" t="s">
        <v>1715</v>
      </c>
      <c r="C63" s="124" t="s">
        <v>259</v>
      </c>
      <c r="D63" s="114" t="s">
        <v>295</v>
      </c>
      <c r="E63" s="171"/>
      <c r="F63" s="131" t="s">
        <v>349</v>
      </c>
      <c r="G63" s="124" t="s">
        <v>220</v>
      </c>
      <c r="H63" s="114" t="s">
        <v>3844</v>
      </c>
      <c r="I63" s="297"/>
      <c r="J63" s="124"/>
      <c r="K63" s="124"/>
      <c r="L63" s="175" t="s">
        <v>3848</v>
      </c>
    </row>
    <row r="64" spans="1:14" s="131" customFormat="1" ht="51" x14ac:dyDescent="0.2">
      <c r="A64" s="131" t="s">
        <v>2990</v>
      </c>
      <c r="C64" s="124" t="s">
        <v>259</v>
      </c>
      <c r="D64" s="114" t="s">
        <v>295</v>
      </c>
      <c r="E64" s="171"/>
      <c r="F64" s="131" t="s">
        <v>349</v>
      </c>
      <c r="G64" s="124" t="s">
        <v>220</v>
      </c>
      <c r="H64" s="124" t="s">
        <v>2991</v>
      </c>
      <c r="I64" s="297"/>
      <c r="J64" s="124"/>
      <c r="K64" s="124"/>
      <c r="L64" s="137" t="s">
        <v>3847</v>
      </c>
    </row>
    <row r="65" spans="1:14" s="207" customFormat="1" ht="25.5" x14ac:dyDescent="0.2">
      <c r="A65" s="207" t="s">
        <v>1390</v>
      </c>
      <c r="C65" s="777" t="s">
        <v>259</v>
      </c>
      <c r="D65" s="778" t="s">
        <v>295</v>
      </c>
      <c r="E65" s="779"/>
      <c r="F65" s="207" t="s">
        <v>349</v>
      </c>
      <c r="G65" s="777" t="s">
        <v>220</v>
      </c>
      <c r="H65" s="777" t="s">
        <v>287</v>
      </c>
      <c r="I65" s="297" t="s">
        <v>2914</v>
      </c>
      <c r="J65" s="777"/>
      <c r="K65" s="777"/>
      <c r="L65" s="779" t="s">
        <v>1392</v>
      </c>
    </row>
    <row r="66" spans="1:14" s="186" customFormat="1" ht="25.5" x14ac:dyDescent="0.2">
      <c r="A66" s="131" t="s">
        <v>1389</v>
      </c>
      <c r="B66" s="131"/>
      <c r="C66" s="124" t="s">
        <v>259</v>
      </c>
      <c r="D66" s="114" t="s">
        <v>295</v>
      </c>
      <c r="E66" s="137" t="s">
        <v>3373</v>
      </c>
      <c r="F66" s="131" t="s">
        <v>349</v>
      </c>
      <c r="G66" s="124" t="s">
        <v>220</v>
      </c>
      <c r="H66" s="124" t="s">
        <v>286</v>
      </c>
      <c r="I66" s="297"/>
      <c r="J66" s="124"/>
      <c r="K66" s="124"/>
      <c r="L66" s="175" t="s">
        <v>3666</v>
      </c>
      <c r="M66" s="131"/>
      <c r="N66" s="131"/>
    </row>
    <row r="67" spans="1:14" s="131" customFormat="1" ht="25.5" x14ac:dyDescent="0.2">
      <c r="A67" s="131" t="s">
        <v>241</v>
      </c>
      <c r="C67" s="124" t="s">
        <v>259</v>
      </c>
      <c r="D67" s="114" t="s">
        <v>1761</v>
      </c>
      <c r="E67" s="137"/>
      <c r="F67" s="131" t="s">
        <v>349</v>
      </c>
      <c r="G67" s="124" t="s">
        <v>219</v>
      </c>
      <c r="H67" s="124" t="s">
        <v>155</v>
      </c>
      <c r="I67" s="297"/>
      <c r="J67" s="124"/>
      <c r="K67" s="124"/>
      <c r="L67" s="131" t="s">
        <v>2483</v>
      </c>
      <c r="M67" s="35"/>
      <c r="N67" s="35"/>
    </row>
    <row r="68" spans="1:14" s="186" customFormat="1" x14ac:dyDescent="0.2">
      <c r="A68" s="131" t="s">
        <v>586</v>
      </c>
      <c r="B68" s="131"/>
      <c r="C68" s="124" t="s">
        <v>259</v>
      </c>
      <c r="D68" s="114" t="s">
        <v>294</v>
      </c>
      <c r="E68" s="137"/>
      <c r="F68" s="131" t="s">
        <v>349</v>
      </c>
      <c r="G68" s="124" t="s">
        <v>220</v>
      </c>
      <c r="H68" s="124" t="s">
        <v>702</v>
      </c>
      <c r="I68" s="297"/>
      <c r="J68" s="124"/>
      <c r="K68" s="124"/>
      <c r="L68" s="131"/>
      <c r="M68" s="35"/>
      <c r="N68" s="35"/>
    </row>
    <row r="69" spans="1:14" s="207" customFormat="1" ht="25.5" x14ac:dyDescent="0.2">
      <c r="A69" s="131" t="s">
        <v>656</v>
      </c>
      <c r="B69" s="131"/>
      <c r="C69" s="124" t="s">
        <v>259</v>
      </c>
      <c r="D69" s="114" t="s">
        <v>1761</v>
      </c>
      <c r="E69" s="137" t="s">
        <v>577</v>
      </c>
      <c r="F69" s="131" t="s">
        <v>349</v>
      </c>
      <c r="G69" s="124" t="s">
        <v>219</v>
      </c>
      <c r="H69" s="124" t="s">
        <v>132</v>
      </c>
      <c r="I69" s="297"/>
      <c r="J69" s="124"/>
      <c r="K69" s="124"/>
      <c r="L69" s="131" t="s">
        <v>2483</v>
      </c>
      <c r="M69" s="35"/>
      <c r="N69" s="35"/>
    </row>
    <row r="70" spans="1:14" s="35" customFormat="1" ht="267.75" x14ac:dyDescent="0.2">
      <c r="A70" s="131" t="s">
        <v>1260</v>
      </c>
      <c r="B70" s="131"/>
      <c r="C70" s="124" t="s">
        <v>259</v>
      </c>
      <c r="D70" s="114" t="s">
        <v>507</v>
      </c>
      <c r="E70" s="137" t="s">
        <v>2343</v>
      </c>
      <c r="F70" s="131" t="s">
        <v>1494</v>
      </c>
      <c r="G70" s="124"/>
      <c r="H70" s="124"/>
      <c r="I70" s="297"/>
      <c r="J70" s="124"/>
      <c r="K70" s="124"/>
      <c r="L70" s="137" t="s">
        <v>3649</v>
      </c>
      <c r="M70" s="131"/>
      <c r="N70" s="131"/>
    </row>
    <row r="71" spans="1:14" s="186" customFormat="1" x14ac:dyDescent="0.2">
      <c r="A71" s="131" t="s">
        <v>591</v>
      </c>
      <c r="B71" s="131"/>
      <c r="C71" s="124" t="s">
        <v>259</v>
      </c>
      <c r="D71" s="114" t="s">
        <v>295</v>
      </c>
      <c r="E71" s="137"/>
      <c r="F71" s="131" t="s">
        <v>349</v>
      </c>
      <c r="G71" s="124" t="s">
        <v>220</v>
      </c>
      <c r="H71" s="124" t="s">
        <v>554</v>
      </c>
      <c r="I71" s="297"/>
      <c r="J71" s="124"/>
      <c r="K71" s="124"/>
      <c r="L71" s="131"/>
      <c r="M71" s="35"/>
    </row>
    <row r="72" spans="1:14" s="207" customFormat="1" x14ac:dyDescent="0.2">
      <c r="A72" s="207" t="s">
        <v>1391</v>
      </c>
      <c r="C72" s="777" t="s">
        <v>259</v>
      </c>
      <c r="D72" s="778" t="s">
        <v>294</v>
      </c>
      <c r="E72" s="779"/>
      <c r="F72" s="207" t="s">
        <v>349</v>
      </c>
      <c r="G72" s="777" t="s">
        <v>220</v>
      </c>
      <c r="H72" s="777" t="s">
        <v>283</v>
      </c>
      <c r="I72" s="297" t="s">
        <v>3489</v>
      </c>
      <c r="J72" s="777"/>
      <c r="K72" s="777"/>
      <c r="L72" s="207" t="s">
        <v>1689</v>
      </c>
    </row>
    <row r="73" spans="1:14" s="186" customFormat="1" ht="25.5" x14ac:dyDescent="0.2">
      <c r="A73" s="131" t="s">
        <v>660</v>
      </c>
      <c r="B73" s="131"/>
      <c r="C73" s="124" t="s">
        <v>259</v>
      </c>
      <c r="D73" s="114" t="s">
        <v>1761</v>
      </c>
      <c r="E73" s="137"/>
      <c r="F73" s="131" t="s">
        <v>349</v>
      </c>
      <c r="G73" s="124" t="s">
        <v>219</v>
      </c>
      <c r="H73" s="124" t="s">
        <v>136</v>
      </c>
      <c r="I73" s="297"/>
      <c r="J73" s="124"/>
      <c r="K73" s="124"/>
      <c r="L73" s="131" t="s">
        <v>2483</v>
      </c>
      <c r="M73" s="35"/>
      <c r="N73" s="35"/>
    </row>
    <row r="74" spans="1:14" s="186" customFormat="1" ht="25.5" x14ac:dyDescent="0.2">
      <c r="A74" s="131" t="s">
        <v>242</v>
      </c>
      <c r="B74" s="131"/>
      <c r="C74" s="124" t="s">
        <v>259</v>
      </c>
      <c r="D74" s="114" t="s">
        <v>1761</v>
      </c>
      <c r="E74" s="137"/>
      <c r="F74" s="131" t="s">
        <v>349</v>
      </c>
      <c r="G74" s="124" t="s">
        <v>219</v>
      </c>
      <c r="H74" s="124" t="s">
        <v>156</v>
      </c>
      <c r="I74" s="297"/>
      <c r="J74" s="124"/>
      <c r="K74" s="124"/>
      <c r="L74" s="131" t="s">
        <v>2483</v>
      </c>
      <c r="M74" s="35"/>
      <c r="N74" s="35"/>
    </row>
    <row r="75" spans="1:14" s="186" customFormat="1" ht="25.5" x14ac:dyDescent="0.2">
      <c r="A75" s="131" t="s">
        <v>183</v>
      </c>
      <c r="B75" s="131"/>
      <c r="C75" s="124" t="s">
        <v>259</v>
      </c>
      <c r="D75" s="114" t="s">
        <v>1761</v>
      </c>
      <c r="E75" s="137"/>
      <c r="F75" s="131"/>
      <c r="G75" s="124"/>
      <c r="H75" s="124"/>
      <c r="I75" s="297"/>
      <c r="J75" s="124"/>
      <c r="K75" s="124"/>
      <c r="L75" s="137" t="s">
        <v>2485</v>
      </c>
      <c r="M75" s="35"/>
      <c r="N75" s="35"/>
    </row>
    <row r="76" spans="1:14" s="35" customFormat="1" ht="25.5" x14ac:dyDescent="0.2">
      <c r="A76" s="131" t="s">
        <v>658</v>
      </c>
      <c r="B76" s="131"/>
      <c r="C76" s="124" t="s">
        <v>259</v>
      </c>
      <c r="D76" s="114" t="s">
        <v>1761</v>
      </c>
      <c r="E76" s="137"/>
      <c r="F76" s="131" t="s">
        <v>349</v>
      </c>
      <c r="G76" s="124" t="s">
        <v>219</v>
      </c>
      <c r="H76" s="124" t="s">
        <v>134</v>
      </c>
      <c r="I76" s="297"/>
      <c r="J76" s="124"/>
      <c r="K76" s="124"/>
      <c r="L76" s="131" t="s">
        <v>2483</v>
      </c>
    </row>
    <row r="77" spans="1:14" s="35" customFormat="1" x14ac:dyDescent="0.2">
      <c r="A77" s="131" t="s">
        <v>1375</v>
      </c>
      <c r="B77" s="131"/>
      <c r="C77" s="124" t="s">
        <v>585</v>
      </c>
      <c r="D77" s="114" t="s">
        <v>295</v>
      </c>
      <c r="E77" s="137"/>
      <c r="F77" s="131"/>
      <c r="G77" s="124"/>
      <c r="H77" s="124"/>
      <c r="I77" s="297"/>
      <c r="J77" s="124"/>
      <c r="K77" s="124"/>
      <c r="L77" s="131"/>
    </row>
    <row r="78" spans="1:14" s="35" customFormat="1" x14ac:dyDescent="0.2">
      <c r="A78" s="131" t="s">
        <v>1374</v>
      </c>
      <c r="B78" s="131"/>
      <c r="C78" s="124" t="s">
        <v>585</v>
      </c>
      <c r="D78" s="114" t="s">
        <v>295</v>
      </c>
      <c r="E78" s="137"/>
      <c r="F78" s="131" t="s">
        <v>349</v>
      </c>
      <c r="G78" s="124" t="s">
        <v>219</v>
      </c>
      <c r="H78" s="124" t="s">
        <v>140</v>
      </c>
      <c r="I78" s="297"/>
      <c r="J78" s="124"/>
      <c r="K78" s="124"/>
      <c r="L78" s="131" t="s">
        <v>2483</v>
      </c>
    </row>
    <row r="79" spans="1:14" s="207" customFormat="1" ht="25.5" x14ac:dyDescent="0.2">
      <c r="A79" s="207" t="s">
        <v>1372</v>
      </c>
      <c r="C79" s="777" t="s">
        <v>585</v>
      </c>
      <c r="D79" s="778" t="s">
        <v>1761</v>
      </c>
      <c r="E79" s="779" t="s">
        <v>577</v>
      </c>
      <c r="F79" s="207" t="s">
        <v>349</v>
      </c>
      <c r="G79" s="777" t="s">
        <v>219</v>
      </c>
      <c r="H79" s="777" t="s">
        <v>142</v>
      </c>
      <c r="I79" s="297" t="s">
        <v>1551</v>
      </c>
      <c r="J79" s="777"/>
      <c r="K79" s="777"/>
      <c r="L79" s="779" t="s">
        <v>3490</v>
      </c>
    </row>
    <row r="80" spans="1:14" s="35" customFormat="1" ht="25.5" x14ac:dyDescent="0.2">
      <c r="A80" s="131" t="s">
        <v>1371</v>
      </c>
      <c r="B80" s="131"/>
      <c r="C80" s="124" t="s">
        <v>585</v>
      </c>
      <c r="D80" s="114" t="s">
        <v>1761</v>
      </c>
      <c r="E80" s="137"/>
      <c r="F80" s="131" t="s">
        <v>349</v>
      </c>
      <c r="G80" s="124" t="s">
        <v>219</v>
      </c>
      <c r="H80" s="124" t="s">
        <v>141</v>
      </c>
      <c r="I80" s="297"/>
      <c r="J80" s="124"/>
      <c r="K80" s="124"/>
      <c r="L80" s="131" t="s">
        <v>2483</v>
      </c>
    </row>
    <row r="81" spans="1:14" s="342" customFormat="1" ht="25.5" x14ac:dyDescent="0.2">
      <c r="A81" s="131" t="s">
        <v>1370</v>
      </c>
      <c r="B81" s="131"/>
      <c r="C81" s="124" t="s">
        <v>585</v>
      </c>
      <c r="D81" s="114" t="s">
        <v>1761</v>
      </c>
      <c r="E81" s="137"/>
      <c r="F81" s="131" t="s">
        <v>349</v>
      </c>
      <c r="G81" s="124" t="s">
        <v>219</v>
      </c>
      <c r="H81" s="124" t="s">
        <v>139</v>
      </c>
      <c r="I81" s="297"/>
      <c r="J81" s="124"/>
      <c r="K81" s="124"/>
      <c r="L81" s="131" t="s">
        <v>2483</v>
      </c>
      <c r="M81" s="35"/>
      <c r="N81" s="205"/>
    </row>
    <row r="82" spans="1:14" s="35" customFormat="1" x14ac:dyDescent="0.2">
      <c r="A82" s="131" t="s">
        <v>1378</v>
      </c>
      <c r="B82" s="131"/>
      <c r="C82" s="124" t="s">
        <v>585</v>
      </c>
      <c r="D82" s="114" t="s">
        <v>295</v>
      </c>
      <c r="E82" s="137"/>
      <c r="F82" s="131" t="s">
        <v>349</v>
      </c>
      <c r="G82" s="124" t="s">
        <v>220</v>
      </c>
      <c r="H82" s="124" t="s">
        <v>731</v>
      </c>
      <c r="I82" s="297"/>
      <c r="J82" s="124" t="s">
        <v>1261</v>
      </c>
      <c r="K82" s="124"/>
      <c r="L82" s="131"/>
    </row>
    <row r="83" spans="1:14" s="205" customFormat="1" ht="25.5" x14ac:dyDescent="0.2">
      <c r="A83" s="131" t="s">
        <v>1369</v>
      </c>
      <c r="B83" s="131"/>
      <c r="C83" s="124" t="s">
        <v>585</v>
      </c>
      <c r="D83" s="114" t="s">
        <v>1761</v>
      </c>
      <c r="E83" s="137"/>
      <c r="F83" s="131" t="s">
        <v>349</v>
      </c>
      <c r="G83" s="124" t="s">
        <v>219</v>
      </c>
      <c r="H83" s="124" t="s">
        <v>138</v>
      </c>
      <c r="I83" s="297"/>
      <c r="J83" s="124"/>
      <c r="K83" s="124"/>
      <c r="L83" s="131" t="s">
        <v>2483</v>
      </c>
      <c r="M83" s="35"/>
      <c r="N83" s="35"/>
    </row>
    <row r="84" spans="1:14" s="35" customFormat="1" x14ac:dyDescent="0.2">
      <c r="A84" s="131" t="s">
        <v>1379</v>
      </c>
      <c r="B84" s="131"/>
      <c r="C84" s="124" t="s">
        <v>585</v>
      </c>
      <c r="D84" s="114" t="s">
        <v>294</v>
      </c>
      <c r="E84" s="137"/>
      <c r="F84" s="131" t="s">
        <v>349</v>
      </c>
      <c r="G84" s="124" t="s">
        <v>220</v>
      </c>
      <c r="H84" s="124" t="s">
        <v>696</v>
      </c>
      <c r="I84" s="297"/>
      <c r="J84" s="124"/>
      <c r="K84" s="124"/>
      <c r="L84" s="131" t="s">
        <v>2225</v>
      </c>
    </row>
    <row r="85" spans="1:14" s="35" customFormat="1" x14ac:dyDescent="0.2">
      <c r="A85" s="131" t="s">
        <v>1380</v>
      </c>
      <c r="B85" s="131"/>
      <c r="C85" s="124" t="s">
        <v>585</v>
      </c>
      <c r="D85" s="114" t="s">
        <v>294</v>
      </c>
      <c r="E85" s="137"/>
      <c r="F85" s="131" t="s">
        <v>349</v>
      </c>
      <c r="G85" s="124" t="s">
        <v>220</v>
      </c>
      <c r="H85" s="124" t="s">
        <v>697</v>
      </c>
      <c r="I85" s="297"/>
      <c r="J85" s="124"/>
      <c r="K85" s="124"/>
      <c r="L85" s="131"/>
    </row>
    <row r="86" spans="1:14" s="35" customFormat="1" ht="25.5" x14ac:dyDescent="0.2">
      <c r="A86" s="131" t="s">
        <v>1373</v>
      </c>
      <c r="B86" s="131"/>
      <c r="C86" s="124" t="s">
        <v>585</v>
      </c>
      <c r="D86" s="114" t="s">
        <v>1761</v>
      </c>
      <c r="E86" s="137"/>
      <c r="F86" s="131" t="s">
        <v>349</v>
      </c>
      <c r="G86" s="124" t="s">
        <v>219</v>
      </c>
      <c r="H86" s="124" t="s">
        <v>143</v>
      </c>
      <c r="I86" s="297"/>
      <c r="J86" s="124"/>
      <c r="K86" s="124"/>
      <c r="L86" s="131" t="s">
        <v>2483</v>
      </c>
    </row>
    <row r="87" spans="1:14" s="207" customFormat="1" x14ac:dyDescent="0.2">
      <c r="A87" s="207" t="s">
        <v>717</v>
      </c>
      <c r="C87" s="777" t="s">
        <v>1200</v>
      </c>
      <c r="D87" s="778"/>
      <c r="E87" s="779" t="s">
        <v>714</v>
      </c>
      <c r="F87" s="779" t="s">
        <v>349</v>
      </c>
      <c r="G87" s="777" t="s">
        <v>221</v>
      </c>
      <c r="H87" s="777" t="s">
        <v>159</v>
      </c>
      <c r="I87" s="297" t="s">
        <v>1551</v>
      </c>
      <c r="J87" s="777"/>
      <c r="K87" s="777"/>
      <c r="L87" s="207" t="s">
        <v>1900</v>
      </c>
    </row>
    <row r="88" spans="1:14" s="35" customFormat="1" ht="51" x14ac:dyDescent="0.2">
      <c r="A88" s="131" t="s">
        <v>590</v>
      </c>
      <c r="B88" s="131"/>
      <c r="C88" s="124" t="s">
        <v>583</v>
      </c>
      <c r="D88" s="114" t="s">
        <v>295</v>
      </c>
      <c r="E88" s="137"/>
      <c r="F88" s="131" t="s">
        <v>349</v>
      </c>
      <c r="G88" s="124" t="s">
        <v>220</v>
      </c>
      <c r="H88" s="124" t="s">
        <v>553</v>
      </c>
      <c r="I88" s="297"/>
      <c r="J88" s="124"/>
      <c r="K88" s="124"/>
      <c r="L88" s="137" t="s">
        <v>3408</v>
      </c>
      <c r="N88" s="186"/>
    </row>
    <row r="89" spans="1:14" s="35" customFormat="1" ht="51" x14ac:dyDescent="0.2">
      <c r="A89" s="131" t="s">
        <v>589</v>
      </c>
      <c r="B89" s="131"/>
      <c r="C89" s="124" t="s">
        <v>583</v>
      </c>
      <c r="D89" s="114" t="s">
        <v>295</v>
      </c>
      <c r="E89" s="137"/>
      <c r="F89" s="131" t="s">
        <v>349</v>
      </c>
      <c r="G89" s="124" t="s">
        <v>220</v>
      </c>
      <c r="H89" s="124" t="s">
        <v>552</v>
      </c>
      <c r="I89" s="297"/>
      <c r="J89" s="124"/>
      <c r="K89" s="124"/>
      <c r="L89" s="137" t="s">
        <v>3408</v>
      </c>
      <c r="N89" s="186"/>
    </row>
    <row r="90" spans="1:14" s="35" customFormat="1" ht="51" x14ac:dyDescent="0.2">
      <c r="A90" s="131" t="s">
        <v>1366</v>
      </c>
      <c r="B90" s="131"/>
      <c r="C90" s="124" t="s">
        <v>583</v>
      </c>
      <c r="D90" s="114" t="s">
        <v>295</v>
      </c>
      <c r="E90" s="137"/>
      <c r="F90" s="131" t="s">
        <v>349</v>
      </c>
      <c r="G90" s="124" t="s">
        <v>220</v>
      </c>
      <c r="H90" s="124" t="s">
        <v>617</v>
      </c>
      <c r="I90" s="297"/>
      <c r="J90" s="124" t="s">
        <v>631</v>
      </c>
      <c r="K90" s="124"/>
      <c r="L90" s="137" t="s">
        <v>3408</v>
      </c>
    </row>
    <row r="91" spans="1:14" s="35" customFormat="1" ht="51" x14ac:dyDescent="0.2">
      <c r="A91" s="131" t="s">
        <v>1722</v>
      </c>
      <c r="B91" s="131"/>
      <c r="C91" s="124" t="s">
        <v>583</v>
      </c>
      <c r="D91" s="114" t="s">
        <v>295</v>
      </c>
      <c r="E91" s="137"/>
      <c r="F91" s="131" t="s">
        <v>349</v>
      </c>
      <c r="G91" s="124" t="s">
        <v>220</v>
      </c>
      <c r="H91" s="124" t="s">
        <v>616</v>
      </c>
      <c r="I91" s="297"/>
      <c r="J91" s="124" t="s">
        <v>631</v>
      </c>
      <c r="K91" s="124"/>
      <c r="L91" s="137" t="s">
        <v>3408</v>
      </c>
    </row>
    <row r="92" spans="1:14" s="35" customFormat="1" ht="51" x14ac:dyDescent="0.2">
      <c r="A92" s="131" t="s">
        <v>1376</v>
      </c>
      <c r="B92" s="131"/>
      <c r="C92" s="124" t="s">
        <v>583</v>
      </c>
      <c r="D92" s="114" t="s">
        <v>295</v>
      </c>
      <c r="E92" s="137"/>
      <c r="F92" s="131" t="s">
        <v>349</v>
      </c>
      <c r="G92" s="124" t="s">
        <v>220</v>
      </c>
      <c r="H92" s="124" t="s">
        <v>728</v>
      </c>
      <c r="I92" s="297"/>
      <c r="J92" s="124" t="s">
        <v>631</v>
      </c>
      <c r="K92" s="124"/>
      <c r="L92" s="137" t="s">
        <v>3408</v>
      </c>
    </row>
    <row r="93" spans="1:14" s="212" customFormat="1" ht="51" x14ac:dyDescent="0.2">
      <c r="A93" s="131" t="s">
        <v>1367</v>
      </c>
      <c r="B93" s="131"/>
      <c r="C93" s="124" t="s">
        <v>583</v>
      </c>
      <c r="D93" s="114" t="s">
        <v>295</v>
      </c>
      <c r="E93" s="137"/>
      <c r="F93" s="131" t="s">
        <v>349</v>
      </c>
      <c r="G93" s="124" t="s">
        <v>220</v>
      </c>
      <c r="H93" s="124" t="s">
        <v>727</v>
      </c>
      <c r="I93" s="297"/>
      <c r="J93" s="124" t="s">
        <v>631</v>
      </c>
      <c r="K93" s="124"/>
      <c r="L93" s="137" t="s">
        <v>3408</v>
      </c>
      <c r="M93" s="35"/>
      <c r="N93" s="35"/>
    </row>
    <row r="94" spans="1:14" s="297" customFormat="1" x14ac:dyDescent="0.2">
      <c r="A94" s="131" t="s">
        <v>1368</v>
      </c>
      <c r="B94" s="131"/>
      <c r="C94" s="124" t="s">
        <v>583</v>
      </c>
      <c r="D94" s="114" t="s">
        <v>295</v>
      </c>
      <c r="E94" s="137"/>
      <c r="F94" s="131" t="s">
        <v>349</v>
      </c>
      <c r="G94" s="124" t="s">
        <v>220</v>
      </c>
      <c r="H94" s="124" t="s">
        <v>729</v>
      </c>
      <c r="J94" s="124"/>
      <c r="K94" s="124"/>
      <c r="L94" s="137" t="s">
        <v>2459</v>
      </c>
      <c r="M94" s="35"/>
      <c r="N94" s="35"/>
    </row>
    <row r="95" spans="1:14" s="35" customFormat="1" x14ac:dyDescent="0.2">
      <c r="A95" s="131" t="s">
        <v>1377</v>
      </c>
      <c r="B95" s="131"/>
      <c r="C95" s="124" t="s">
        <v>583</v>
      </c>
      <c r="D95" s="114" t="s">
        <v>295</v>
      </c>
      <c r="E95" s="137"/>
      <c r="F95" s="131" t="s">
        <v>349</v>
      </c>
      <c r="G95" s="124" t="s">
        <v>220</v>
      </c>
      <c r="H95" s="124" t="s">
        <v>730</v>
      </c>
      <c r="I95" s="297"/>
      <c r="J95" s="124"/>
      <c r="K95" s="124"/>
      <c r="L95" s="137" t="s">
        <v>2460</v>
      </c>
    </row>
    <row r="96" spans="1:14" s="35" customFormat="1" ht="51" x14ac:dyDescent="0.2">
      <c r="A96" s="131" t="s">
        <v>2421</v>
      </c>
      <c r="B96" s="131"/>
      <c r="C96" s="124" t="s">
        <v>583</v>
      </c>
      <c r="D96" s="114" t="s">
        <v>295</v>
      </c>
      <c r="E96" s="137"/>
      <c r="F96" s="131" t="s">
        <v>349</v>
      </c>
      <c r="G96" s="124" t="s">
        <v>220</v>
      </c>
      <c r="H96" s="124" t="s">
        <v>291</v>
      </c>
      <c r="I96" s="297"/>
      <c r="J96" s="124" t="s">
        <v>631</v>
      </c>
      <c r="K96" s="124"/>
      <c r="L96" s="137" t="s">
        <v>3408</v>
      </c>
      <c r="M96" s="297"/>
      <c r="N96" s="297"/>
    </row>
    <row r="97" spans="1:14" s="35" customFormat="1" ht="51" x14ac:dyDescent="0.2">
      <c r="A97" s="131" t="s">
        <v>2420</v>
      </c>
      <c r="B97" s="131"/>
      <c r="C97" s="124" t="s">
        <v>583</v>
      </c>
      <c r="D97" s="114" t="s">
        <v>295</v>
      </c>
      <c r="E97" s="137"/>
      <c r="F97" s="131" t="s">
        <v>349</v>
      </c>
      <c r="G97" s="124" t="s">
        <v>220</v>
      </c>
      <c r="H97" s="124" t="s">
        <v>290</v>
      </c>
      <c r="I97" s="297"/>
      <c r="J97" s="124" t="s">
        <v>631</v>
      </c>
      <c r="K97" s="124"/>
      <c r="L97" s="137" t="s">
        <v>3408</v>
      </c>
      <c r="M97" s="297"/>
      <c r="N97" s="297"/>
    </row>
    <row r="98" spans="1:14" s="35" customFormat="1" ht="51" x14ac:dyDescent="0.2">
      <c r="A98" s="131" t="s">
        <v>1365</v>
      </c>
      <c r="B98" s="131"/>
      <c r="C98" s="124" t="s">
        <v>583</v>
      </c>
      <c r="D98" s="114" t="s">
        <v>295</v>
      </c>
      <c r="E98" s="137"/>
      <c r="F98" s="131" t="s">
        <v>349</v>
      </c>
      <c r="G98" s="124" t="s">
        <v>220</v>
      </c>
      <c r="H98" s="124" t="s">
        <v>293</v>
      </c>
      <c r="I98" s="297"/>
      <c r="J98" s="124" t="s">
        <v>631</v>
      </c>
      <c r="K98" s="124"/>
      <c r="L98" s="137" t="s">
        <v>3408</v>
      </c>
    </row>
    <row r="99" spans="1:14" s="35" customFormat="1" ht="51" x14ac:dyDescent="0.2">
      <c r="A99" s="131" t="s">
        <v>1364</v>
      </c>
      <c r="B99" s="131"/>
      <c r="C99" s="124" t="s">
        <v>583</v>
      </c>
      <c r="D99" s="114" t="s">
        <v>295</v>
      </c>
      <c r="E99" s="137"/>
      <c r="F99" s="131" t="s">
        <v>349</v>
      </c>
      <c r="G99" s="124" t="s">
        <v>220</v>
      </c>
      <c r="H99" s="124" t="s">
        <v>292</v>
      </c>
      <c r="I99" s="297"/>
      <c r="J99" s="124" t="s">
        <v>631</v>
      </c>
      <c r="K99" s="124"/>
      <c r="L99" s="137" t="s">
        <v>3408</v>
      </c>
    </row>
    <row r="100" spans="1:14" s="35" customFormat="1" ht="25.5" x14ac:dyDescent="0.2">
      <c r="A100" s="131" t="s">
        <v>122</v>
      </c>
      <c r="B100" s="131"/>
      <c r="C100" s="124" t="s">
        <v>583</v>
      </c>
      <c r="D100" s="114" t="s">
        <v>1761</v>
      </c>
      <c r="E100" s="137"/>
      <c r="F100" s="131" t="s">
        <v>349</v>
      </c>
      <c r="G100" s="124" t="s">
        <v>219</v>
      </c>
      <c r="H100" s="124" t="s">
        <v>145</v>
      </c>
      <c r="I100" s="297"/>
      <c r="J100" s="124"/>
      <c r="K100" s="124"/>
      <c r="L100" s="131" t="s">
        <v>2483</v>
      </c>
    </row>
    <row r="101" spans="1:14" s="212" customFormat="1" ht="63.75" x14ac:dyDescent="0.2">
      <c r="A101" s="131" t="s">
        <v>788</v>
      </c>
      <c r="B101" s="131"/>
      <c r="C101" s="124" t="s">
        <v>583</v>
      </c>
      <c r="D101" s="114" t="s">
        <v>295</v>
      </c>
      <c r="E101" s="137" t="s">
        <v>2342</v>
      </c>
      <c r="F101" s="131" t="s">
        <v>506</v>
      </c>
      <c r="G101" s="124"/>
      <c r="H101" s="124"/>
      <c r="I101" s="297"/>
      <c r="J101" s="124"/>
      <c r="K101" s="124"/>
      <c r="L101" s="137" t="s">
        <v>2755</v>
      </c>
      <c r="M101" s="131"/>
      <c r="N101" s="131"/>
    </row>
    <row r="102" spans="1:14" s="297" customFormat="1" ht="76.5" x14ac:dyDescent="0.2">
      <c r="A102" s="131" t="s">
        <v>636</v>
      </c>
      <c r="B102" s="131"/>
      <c r="C102" s="124" t="s">
        <v>583</v>
      </c>
      <c r="D102" s="114" t="s">
        <v>294</v>
      </c>
      <c r="E102" s="137" t="s">
        <v>2308</v>
      </c>
      <c r="F102" s="131"/>
      <c r="G102" s="124"/>
      <c r="H102" s="124"/>
      <c r="J102" s="124" t="s">
        <v>1690</v>
      </c>
      <c r="K102" s="124"/>
      <c r="L102" s="137" t="s">
        <v>3149</v>
      </c>
      <c r="M102" s="131"/>
      <c r="N102" s="131"/>
    </row>
    <row r="103" spans="1:14" s="35" customFormat="1" ht="51" x14ac:dyDescent="0.2">
      <c r="A103" s="131" t="s">
        <v>1363</v>
      </c>
      <c r="B103" s="131"/>
      <c r="C103" s="124" t="s">
        <v>583</v>
      </c>
      <c r="D103" s="114" t="s">
        <v>295</v>
      </c>
      <c r="E103" s="137"/>
      <c r="F103" s="131" t="s">
        <v>349</v>
      </c>
      <c r="G103" s="124" t="s">
        <v>220</v>
      </c>
      <c r="H103" s="124" t="s">
        <v>289</v>
      </c>
      <c r="I103" s="297"/>
      <c r="J103" s="124" t="s">
        <v>631</v>
      </c>
      <c r="K103" s="124"/>
      <c r="L103" s="137" t="s">
        <v>3408</v>
      </c>
    </row>
    <row r="104" spans="1:14" s="35" customFormat="1" ht="51" x14ac:dyDescent="0.2">
      <c r="A104" s="131" t="s">
        <v>1362</v>
      </c>
      <c r="B104" s="131"/>
      <c r="C104" s="124" t="s">
        <v>583</v>
      </c>
      <c r="D104" s="114" t="s">
        <v>297</v>
      </c>
      <c r="E104" s="137"/>
      <c r="F104" s="131" t="s">
        <v>349</v>
      </c>
      <c r="G104" s="124" t="s">
        <v>220</v>
      </c>
      <c r="H104" s="124" t="s">
        <v>288</v>
      </c>
      <c r="I104" s="297"/>
      <c r="J104" s="124" t="s">
        <v>631</v>
      </c>
      <c r="K104" s="124"/>
      <c r="L104" s="137" t="s">
        <v>3408</v>
      </c>
    </row>
    <row r="105" spans="1:14" s="186" customFormat="1" ht="25.5" x14ac:dyDescent="0.2">
      <c r="A105" s="131" t="s">
        <v>655</v>
      </c>
      <c r="B105" s="131"/>
      <c r="C105" s="124" t="s">
        <v>583</v>
      </c>
      <c r="D105" s="114" t="s">
        <v>1761</v>
      </c>
      <c r="E105" s="137" t="s">
        <v>577</v>
      </c>
      <c r="F105" s="131" t="s">
        <v>349</v>
      </c>
      <c r="G105" s="124" t="s">
        <v>219</v>
      </c>
      <c r="H105" s="124" t="s">
        <v>131</v>
      </c>
      <c r="I105" s="297"/>
      <c r="J105" s="124"/>
      <c r="K105" s="124"/>
      <c r="L105" s="131" t="s">
        <v>2483</v>
      </c>
      <c r="M105" s="35"/>
    </row>
    <row r="106" spans="1:14" s="186" customFormat="1" ht="51" x14ac:dyDescent="0.2">
      <c r="A106" s="131" t="s">
        <v>235</v>
      </c>
      <c r="B106" s="131"/>
      <c r="C106" s="124" t="s">
        <v>583</v>
      </c>
      <c r="D106" s="114" t="s">
        <v>295</v>
      </c>
      <c r="E106" s="137"/>
      <c r="F106" s="131" t="s">
        <v>349</v>
      </c>
      <c r="G106" s="124" t="s">
        <v>220</v>
      </c>
      <c r="H106" s="124" t="s">
        <v>551</v>
      </c>
      <c r="I106" s="297"/>
      <c r="J106" s="124" t="s">
        <v>631</v>
      </c>
      <c r="K106" s="124"/>
      <c r="L106" s="137" t="s">
        <v>3408</v>
      </c>
      <c r="M106" s="35"/>
    </row>
    <row r="107" spans="1:14" s="131" customFormat="1" ht="51" x14ac:dyDescent="0.2">
      <c r="A107" s="131" t="s">
        <v>234</v>
      </c>
      <c r="C107" s="124" t="s">
        <v>583</v>
      </c>
      <c r="D107" s="114" t="s">
        <v>294</v>
      </c>
      <c r="E107" s="137"/>
      <c r="F107" s="131" t="s">
        <v>349</v>
      </c>
      <c r="G107" s="124" t="s">
        <v>220</v>
      </c>
      <c r="H107" s="124" t="s">
        <v>550</v>
      </c>
      <c r="I107" s="297"/>
      <c r="J107" s="124" t="s">
        <v>631</v>
      </c>
      <c r="K107" s="124"/>
      <c r="L107" s="137" t="s">
        <v>3408</v>
      </c>
      <c r="M107" s="35"/>
      <c r="N107" s="35"/>
    </row>
    <row r="108" spans="1:14" s="131" customFormat="1" ht="25.5" x14ac:dyDescent="0.2">
      <c r="A108" s="131" t="s">
        <v>500</v>
      </c>
      <c r="C108" s="124" t="s">
        <v>583</v>
      </c>
      <c r="D108" s="114" t="s">
        <v>1761</v>
      </c>
      <c r="E108" s="137"/>
      <c r="G108" s="124"/>
      <c r="H108" s="124"/>
      <c r="I108" s="297"/>
      <c r="J108" s="124"/>
      <c r="K108" s="124"/>
      <c r="L108" s="131" t="s">
        <v>2483</v>
      </c>
      <c r="M108" s="35"/>
      <c r="N108" s="186"/>
    </row>
    <row r="109" spans="1:14" s="131" customFormat="1" x14ac:dyDescent="0.2">
      <c r="A109" s="131" t="s">
        <v>233</v>
      </c>
      <c r="C109" s="124" t="s">
        <v>583</v>
      </c>
      <c r="D109" s="114" t="s">
        <v>297</v>
      </c>
      <c r="E109" s="137"/>
      <c r="F109" s="131" t="s">
        <v>349</v>
      </c>
      <c r="G109" s="124" t="s">
        <v>220</v>
      </c>
      <c r="H109" s="124" t="s">
        <v>692</v>
      </c>
      <c r="I109" s="297"/>
      <c r="J109" s="124"/>
      <c r="K109" s="124"/>
      <c r="L109" s="131" t="s">
        <v>3495</v>
      </c>
      <c r="M109" s="35"/>
      <c r="N109" s="186"/>
    </row>
    <row r="110" spans="1:14" s="186" customFormat="1" x14ac:dyDescent="0.2">
      <c r="A110" s="131" t="s">
        <v>27</v>
      </c>
      <c r="B110" s="131"/>
      <c r="C110" s="124" t="s">
        <v>583</v>
      </c>
      <c r="D110" s="114" t="s">
        <v>297</v>
      </c>
      <c r="E110" s="137"/>
      <c r="F110" s="131" t="s">
        <v>349</v>
      </c>
      <c r="G110" s="124" t="s">
        <v>220</v>
      </c>
      <c r="H110" s="124" t="s">
        <v>689</v>
      </c>
      <c r="I110" s="297"/>
      <c r="J110" s="124"/>
      <c r="K110" s="124"/>
      <c r="L110" s="131" t="s">
        <v>3495</v>
      </c>
      <c r="M110" s="35"/>
      <c r="N110" s="35"/>
    </row>
    <row r="111" spans="1:14" s="35" customFormat="1" x14ac:dyDescent="0.2">
      <c r="A111" s="131" t="s">
        <v>28</v>
      </c>
      <c r="B111" s="131"/>
      <c r="C111" s="124" t="s">
        <v>583</v>
      </c>
      <c r="D111" s="114" t="s">
        <v>297</v>
      </c>
      <c r="E111" s="137"/>
      <c r="F111" s="131" t="s">
        <v>349</v>
      </c>
      <c r="G111" s="124" t="s">
        <v>220</v>
      </c>
      <c r="H111" s="124" t="s">
        <v>690</v>
      </c>
      <c r="I111" s="297"/>
      <c r="J111" s="124"/>
      <c r="K111" s="124"/>
      <c r="L111" s="131" t="s">
        <v>3495</v>
      </c>
    </row>
    <row r="112" spans="1:14" s="35" customFormat="1" x14ac:dyDescent="0.2">
      <c r="A112" s="131" t="s">
        <v>29</v>
      </c>
      <c r="B112" s="131"/>
      <c r="C112" s="124" t="s">
        <v>583</v>
      </c>
      <c r="D112" s="114" t="s">
        <v>297</v>
      </c>
      <c r="E112" s="137"/>
      <c r="F112" s="131" t="s">
        <v>349</v>
      </c>
      <c r="G112" s="124" t="s">
        <v>220</v>
      </c>
      <c r="H112" s="124" t="s">
        <v>691</v>
      </c>
      <c r="I112" s="297"/>
      <c r="J112" s="124"/>
      <c r="K112" s="124"/>
      <c r="L112" s="131" t="s">
        <v>3495</v>
      </c>
    </row>
    <row r="113" spans="1:14" s="35" customFormat="1" x14ac:dyDescent="0.2">
      <c r="A113" s="131" t="s">
        <v>26</v>
      </c>
      <c r="B113" s="131"/>
      <c r="C113" s="124" t="s">
        <v>583</v>
      </c>
      <c r="D113" s="114" t="s">
        <v>297</v>
      </c>
      <c r="E113" s="137"/>
      <c r="F113" s="131" t="s">
        <v>349</v>
      </c>
      <c r="G113" s="124" t="s">
        <v>220</v>
      </c>
      <c r="H113" s="124" t="s">
        <v>688</v>
      </c>
      <c r="I113" s="297"/>
      <c r="J113" s="124"/>
      <c r="K113" s="124"/>
      <c r="L113" s="131" t="s">
        <v>3496</v>
      </c>
    </row>
    <row r="114" spans="1:14" s="186" customFormat="1" x14ac:dyDescent="0.2">
      <c r="A114" s="671" t="s">
        <v>598</v>
      </c>
      <c r="B114" s="671"/>
      <c r="C114" s="672" t="s">
        <v>252</v>
      </c>
      <c r="D114" s="673" t="s">
        <v>295</v>
      </c>
      <c r="E114" s="341" t="s">
        <v>2312</v>
      </c>
      <c r="F114" s="671" t="s">
        <v>349</v>
      </c>
      <c r="G114" s="672" t="s">
        <v>220</v>
      </c>
      <c r="H114" s="672" t="s">
        <v>562</v>
      </c>
      <c r="I114" s="861" t="s">
        <v>252</v>
      </c>
      <c r="J114" s="672"/>
      <c r="K114" s="672"/>
      <c r="L114" s="671" t="s">
        <v>252</v>
      </c>
      <c r="M114" s="340"/>
      <c r="N114" s="340"/>
    </row>
    <row r="115" spans="1:14" s="207" customFormat="1" x14ac:dyDescent="0.2">
      <c r="A115" s="207" t="s">
        <v>596</v>
      </c>
      <c r="C115" s="777" t="s">
        <v>400</v>
      </c>
      <c r="D115" s="778" t="s">
        <v>294</v>
      </c>
      <c r="E115" s="779"/>
      <c r="F115" s="207" t="s">
        <v>349</v>
      </c>
      <c r="G115" s="777" t="s">
        <v>220</v>
      </c>
      <c r="H115" s="777" t="s">
        <v>560</v>
      </c>
      <c r="I115" s="297" t="s">
        <v>1551</v>
      </c>
      <c r="J115" s="777"/>
      <c r="K115" s="777"/>
    </row>
    <row r="116" spans="1:14" s="35" customFormat="1" x14ac:dyDescent="0.2">
      <c r="A116" s="131" t="s">
        <v>535</v>
      </c>
      <c r="B116" s="131"/>
      <c r="C116" s="124" t="s">
        <v>400</v>
      </c>
      <c r="D116" s="114" t="s">
        <v>294</v>
      </c>
      <c r="E116" s="137"/>
      <c r="F116" s="131" t="s">
        <v>349</v>
      </c>
      <c r="G116" s="124" t="s">
        <v>220</v>
      </c>
      <c r="H116" s="124" t="s">
        <v>92</v>
      </c>
      <c r="I116" s="297"/>
      <c r="J116" s="124"/>
      <c r="K116" s="124"/>
      <c r="L116" s="131" t="s">
        <v>1225</v>
      </c>
      <c r="N116" s="131"/>
    </row>
    <row r="117" spans="1:14" s="186" customFormat="1" ht="51" x14ac:dyDescent="0.2">
      <c r="A117" s="131" t="s">
        <v>1262</v>
      </c>
      <c r="B117" s="131"/>
      <c r="C117" s="124" t="s">
        <v>400</v>
      </c>
      <c r="D117" s="114" t="s">
        <v>295</v>
      </c>
      <c r="E117" s="137" t="s">
        <v>2549</v>
      </c>
      <c r="F117" s="131" t="s">
        <v>461</v>
      </c>
      <c r="G117" s="124"/>
      <c r="H117" s="124"/>
      <c r="I117" s="297"/>
      <c r="J117" s="124"/>
      <c r="K117" s="124" t="s">
        <v>538</v>
      </c>
      <c r="L117" s="137" t="s">
        <v>2461</v>
      </c>
      <c r="M117" s="35"/>
      <c r="N117" s="131"/>
    </row>
    <row r="118" spans="1:14" s="131" customFormat="1" x14ac:dyDescent="0.2">
      <c r="A118" s="131" t="s">
        <v>1224</v>
      </c>
      <c r="C118" s="124" t="s">
        <v>400</v>
      </c>
      <c r="D118" s="114" t="s">
        <v>294</v>
      </c>
      <c r="E118" s="137"/>
      <c r="F118" s="131" t="s">
        <v>349</v>
      </c>
      <c r="G118" s="124"/>
      <c r="H118" s="124"/>
      <c r="I118" s="297"/>
      <c r="J118" s="124"/>
      <c r="K118" s="124"/>
      <c r="L118" s="131" t="s">
        <v>1227</v>
      </c>
      <c r="M118" s="35"/>
    </row>
    <row r="119" spans="1:14" s="207" customFormat="1" x14ac:dyDescent="0.2">
      <c r="A119" s="207" t="s">
        <v>232</v>
      </c>
      <c r="C119" s="777" t="s">
        <v>400</v>
      </c>
      <c r="D119" s="778" t="s">
        <v>295</v>
      </c>
      <c r="E119" s="779" t="s">
        <v>473</v>
      </c>
      <c r="F119" s="207" t="s">
        <v>349</v>
      </c>
      <c r="G119" s="777" t="s">
        <v>220</v>
      </c>
      <c r="H119" s="777" t="s">
        <v>215</v>
      </c>
      <c r="I119" s="297" t="s">
        <v>1551</v>
      </c>
      <c r="J119" s="777" t="s">
        <v>630</v>
      </c>
      <c r="K119" s="777" t="s">
        <v>538</v>
      </c>
      <c r="L119" s="207" t="s">
        <v>472</v>
      </c>
    </row>
    <row r="120" spans="1:14" s="131" customFormat="1" x14ac:dyDescent="0.2">
      <c r="A120" s="131" t="s">
        <v>91</v>
      </c>
      <c r="C120" s="124" t="s">
        <v>400</v>
      </c>
      <c r="D120" s="114" t="s">
        <v>294</v>
      </c>
      <c r="E120" s="137"/>
      <c r="F120" s="131" t="s">
        <v>349</v>
      </c>
      <c r="G120" s="124" t="s">
        <v>220</v>
      </c>
      <c r="H120" s="124" t="s">
        <v>90</v>
      </c>
      <c r="I120" s="297"/>
      <c r="J120" s="124"/>
      <c r="K120" s="124"/>
      <c r="L120" s="131" t="s">
        <v>1226</v>
      </c>
      <c r="M120" s="35"/>
    </row>
    <row r="121" spans="1:14" s="131" customFormat="1" ht="25.5" x14ac:dyDescent="0.2">
      <c r="A121" s="131" t="s">
        <v>1499</v>
      </c>
      <c r="C121" s="124" t="s">
        <v>400</v>
      </c>
      <c r="D121" s="114" t="s">
        <v>295</v>
      </c>
      <c r="E121" s="137" t="s">
        <v>2309</v>
      </c>
      <c r="F121" s="131" t="s">
        <v>1500</v>
      </c>
      <c r="G121" s="124" t="s">
        <v>220</v>
      </c>
      <c r="H121" s="124" t="s">
        <v>214</v>
      </c>
      <c r="I121" s="297"/>
      <c r="J121" s="124" t="s">
        <v>630</v>
      </c>
      <c r="K121" s="124" t="s">
        <v>538</v>
      </c>
      <c r="L121" s="137" t="s">
        <v>2462</v>
      </c>
    </row>
    <row r="122" spans="1:14" s="207" customFormat="1" x14ac:dyDescent="0.2">
      <c r="A122" s="207" t="s">
        <v>1731</v>
      </c>
      <c r="C122" s="777" t="s">
        <v>400</v>
      </c>
      <c r="D122" s="778" t="s">
        <v>295</v>
      </c>
      <c r="E122" s="779" t="s">
        <v>1498</v>
      </c>
      <c r="F122" s="207" t="s">
        <v>349</v>
      </c>
      <c r="G122" s="777" t="s">
        <v>220</v>
      </c>
      <c r="H122" s="777" t="s">
        <v>213</v>
      </c>
      <c r="I122" s="297" t="s">
        <v>1551</v>
      </c>
      <c r="J122" s="777" t="s">
        <v>630</v>
      </c>
      <c r="K122" s="777" t="s">
        <v>538</v>
      </c>
      <c r="L122" s="207" t="s">
        <v>1732</v>
      </c>
    </row>
    <row r="123" spans="1:14" s="207" customFormat="1" x14ac:dyDescent="0.2">
      <c r="A123" s="207" t="s">
        <v>721</v>
      </c>
      <c r="C123" s="777" t="s">
        <v>400</v>
      </c>
      <c r="D123" s="778" t="s">
        <v>295</v>
      </c>
      <c r="E123" s="779" t="s">
        <v>1498</v>
      </c>
      <c r="F123" s="207" t="s">
        <v>349</v>
      </c>
      <c r="G123" s="777" t="s">
        <v>220</v>
      </c>
      <c r="H123" s="777" t="s">
        <v>694</v>
      </c>
      <c r="I123" s="297" t="s">
        <v>1551</v>
      </c>
      <c r="J123" s="777"/>
      <c r="K123" s="777" t="s">
        <v>538</v>
      </c>
    </row>
    <row r="124" spans="1:14" s="186" customFormat="1" x14ac:dyDescent="0.2">
      <c r="A124" s="131" t="s">
        <v>1757</v>
      </c>
      <c r="B124" s="131"/>
      <c r="C124" s="124" t="s">
        <v>400</v>
      </c>
      <c r="D124" s="114" t="s">
        <v>295</v>
      </c>
      <c r="E124" s="137"/>
      <c r="F124" s="131"/>
      <c r="G124" s="124"/>
      <c r="H124" s="124"/>
      <c r="I124" s="297"/>
      <c r="J124" s="124"/>
      <c r="K124" s="124"/>
      <c r="L124" s="131"/>
      <c r="M124" s="131"/>
      <c r="N124" s="131"/>
    </row>
    <row r="125" spans="1:14" s="186" customFormat="1" x14ac:dyDescent="0.2">
      <c r="A125" s="131" t="s">
        <v>1756</v>
      </c>
      <c r="B125" s="131"/>
      <c r="C125" s="124" t="s">
        <v>400</v>
      </c>
      <c r="D125" s="114" t="s">
        <v>295</v>
      </c>
      <c r="E125" s="137"/>
      <c r="F125" s="131"/>
      <c r="G125" s="124"/>
      <c r="H125" s="124"/>
      <c r="I125" s="297"/>
      <c r="J125" s="124"/>
      <c r="K125" s="124"/>
      <c r="L125" s="131" t="s">
        <v>2483</v>
      </c>
      <c r="M125" s="131"/>
      <c r="N125" s="131"/>
    </row>
    <row r="126" spans="1:14" s="35" customFormat="1" ht="25.5" x14ac:dyDescent="0.2">
      <c r="A126" s="131" t="s">
        <v>531</v>
      </c>
      <c r="B126" s="131"/>
      <c r="C126" s="124" t="s">
        <v>400</v>
      </c>
      <c r="D126" s="114" t="s">
        <v>1761</v>
      </c>
      <c r="E126" s="137" t="s">
        <v>2309</v>
      </c>
      <c r="F126" s="131" t="s">
        <v>349</v>
      </c>
      <c r="G126" s="124" t="s">
        <v>219</v>
      </c>
      <c r="H126" s="124" t="s">
        <v>151</v>
      </c>
      <c r="I126" s="297"/>
      <c r="J126" s="124"/>
      <c r="K126" s="124"/>
      <c r="L126" s="137" t="s">
        <v>3683</v>
      </c>
    </row>
    <row r="127" spans="1:14" s="35" customFormat="1" ht="25.5" x14ac:dyDescent="0.2">
      <c r="A127" s="131" t="s">
        <v>528</v>
      </c>
      <c r="B127" s="131"/>
      <c r="C127" s="124" t="s">
        <v>400</v>
      </c>
      <c r="D127" s="114" t="s">
        <v>1761</v>
      </c>
      <c r="E127" s="137"/>
      <c r="F127" s="131" t="s">
        <v>349</v>
      </c>
      <c r="G127" s="124" t="s">
        <v>219</v>
      </c>
      <c r="H127" s="124" t="s">
        <v>150</v>
      </c>
      <c r="I127" s="297"/>
      <c r="J127" s="124"/>
      <c r="K127" s="124"/>
      <c r="L127" s="131" t="s">
        <v>2483</v>
      </c>
    </row>
    <row r="128" spans="1:14" s="186" customFormat="1" x14ac:dyDescent="0.2">
      <c r="A128" s="131" t="s">
        <v>532</v>
      </c>
      <c r="B128" s="131"/>
      <c r="C128" s="124" t="s">
        <v>400</v>
      </c>
      <c r="D128" s="114" t="s">
        <v>294</v>
      </c>
      <c r="E128" s="137"/>
      <c r="F128" s="131" t="s">
        <v>349</v>
      </c>
      <c r="G128" s="124" t="s">
        <v>220</v>
      </c>
      <c r="H128" s="124" t="s">
        <v>695</v>
      </c>
      <c r="I128" s="297"/>
      <c r="J128" s="124"/>
      <c r="K128" s="124"/>
      <c r="L128" s="131"/>
      <c r="M128" s="35"/>
      <c r="N128" s="35"/>
    </row>
    <row r="129" spans="1:14" s="35" customFormat="1" ht="25.5" x14ac:dyDescent="0.2">
      <c r="A129" s="131" t="s">
        <v>530</v>
      </c>
      <c r="B129" s="131"/>
      <c r="C129" s="124" t="s">
        <v>400</v>
      </c>
      <c r="D129" s="114" t="s">
        <v>1761</v>
      </c>
      <c r="E129" s="137" t="s">
        <v>577</v>
      </c>
      <c r="F129" s="131" t="s">
        <v>349</v>
      </c>
      <c r="G129" s="124" t="s">
        <v>219</v>
      </c>
      <c r="H129" s="124" t="s">
        <v>149</v>
      </c>
      <c r="I129" s="297"/>
      <c r="J129" s="124"/>
      <c r="K129" s="124"/>
      <c r="L129" s="131" t="s">
        <v>2483</v>
      </c>
    </row>
    <row r="130" spans="1:14" s="35" customFormat="1" x14ac:dyDescent="0.2">
      <c r="A130" s="131" t="s">
        <v>534</v>
      </c>
      <c r="B130" s="131"/>
      <c r="C130" s="124" t="s">
        <v>400</v>
      </c>
      <c r="D130" s="114" t="s">
        <v>294</v>
      </c>
      <c r="E130" s="137"/>
      <c r="F130" s="131" t="s">
        <v>349</v>
      </c>
      <c r="G130" s="124" t="s">
        <v>220</v>
      </c>
      <c r="H130" s="124" t="s">
        <v>698</v>
      </c>
      <c r="I130" s="297"/>
      <c r="J130" s="124"/>
      <c r="K130" s="124"/>
      <c r="L130" s="131"/>
    </row>
    <row r="131" spans="1:14" s="131" customFormat="1" ht="25.5" x14ac:dyDescent="0.2">
      <c r="A131" s="131" t="s">
        <v>529</v>
      </c>
      <c r="C131" s="124" t="s">
        <v>400</v>
      </c>
      <c r="D131" s="114" t="s">
        <v>1761</v>
      </c>
      <c r="E131" s="137" t="s">
        <v>577</v>
      </c>
      <c r="F131" s="131" t="s">
        <v>349</v>
      </c>
      <c r="G131" s="124" t="s">
        <v>219</v>
      </c>
      <c r="H131" s="124" t="s">
        <v>148</v>
      </c>
      <c r="I131" s="297"/>
      <c r="J131" s="124"/>
      <c r="K131" s="124"/>
      <c r="L131" s="131" t="s">
        <v>2483</v>
      </c>
      <c r="M131" s="35"/>
      <c r="N131" s="186"/>
    </row>
    <row r="132" spans="1:14" s="131" customFormat="1" ht="38.25" x14ac:dyDescent="0.2">
      <c r="A132" s="131" t="s">
        <v>389</v>
      </c>
      <c r="C132" s="124" t="s">
        <v>623</v>
      </c>
      <c r="D132" s="114" t="s">
        <v>295</v>
      </c>
      <c r="E132" s="137" t="s">
        <v>2250</v>
      </c>
      <c r="F132" s="131" t="s">
        <v>350</v>
      </c>
      <c r="G132" s="124"/>
      <c r="H132" s="124"/>
      <c r="I132" s="297"/>
      <c r="J132" s="124"/>
      <c r="K132" s="124"/>
      <c r="L132" s="137" t="s">
        <v>2003</v>
      </c>
    </row>
    <row r="133" spans="1:14" s="340" customFormat="1" ht="25.5" x14ac:dyDescent="0.2">
      <c r="A133" s="131" t="s">
        <v>390</v>
      </c>
      <c r="B133" s="131"/>
      <c r="C133" s="124" t="s">
        <v>623</v>
      </c>
      <c r="D133" s="114" t="s">
        <v>295</v>
      </c>
      <c r="E133" s="137" t="s">
        <v>2250</v>
      </c>
      <c r="F133" s="131" t="s">
        <v>770</v>
      </c>
      <c r="G133" s="124"/>
      <c r="H133" s="124"/>
      <c r="I133" s="297"/>
      <c r="J133" s="124"/>
      <c r="K133" s="124"/>
      <c r="L133" s="137" t="s">
        <v>1643</v>
      </c>
      <c r="M133" s="131"/>
      <c r="N133" s="131"/>
    </row>
    <row r="134" spans="1:14" s="211" customFormat="1" ht="25.5" x14ac:dyDescent="0.2">
      <c r="A134" s="671" t="s">
        <v>566</v>
      </c>
      <c r="B134" s="671"/>
      <c r="C134" s="672" t="s">
        <v>623</v>
      </c>
      <c r="D134" s="673" t="s">
        <v>295</v>
      </c>
      <c r="E134" s="137" t="s">
        <v>2310</v>
      </c>
      <c r="F134" s="671" t="s">
        <v>252</v>
      </c>
      <c r="G134" s="672"/>
      <c r="H134" s="672"/>
      <c r="I134" s="861"/>
      <c r="J134" s="672" t="s">
        <v>630</v>
      </c>
      <c r="K134" s="672"/>
      <c r="L134" s="671" t="s">
        <v>2726</v>
      </c>
      <c r="M134" s="340"/>
      <c r="N134" s="340"/>
    </row>
    <row r="135" spans="1:14" s="131" customFormat="1" ht="56.25" x14ac:dyDescent="0.2">
      <c r="A135" s="131" t="s">
        <v>1256</v>
      </c>
      <c r="C135" s="124" t="s">
        <v>623</v>
      </c>
      <c r="D135" s="114" t="s">
        <v>294</v>
      </c>
      <c r="E135" s="527" t="s">
        <v>3150</v>
      </c>
      <c r="F135" s="131" t="s">
        <v>1258</v>
      </c>
      <c r="G135" s="124"/>
      <c r="H135" s="124"/>
      <c r="I135" s="297"/>
      <c r="J135" s="124" t="s">
        <v>572</v>
      </c>
      <c r="K135" s="124"/>
      <c r="L135" s="137" t="s">
        <v>2007</v>
      </c>
    </row>
    <row r="136" spans="1:14" s="340" customFormat="1" ht="25.5" x14ac:dyDescent="0.2">
      <c r="A136" s="671" t="s">
        <v>285</v>
      </c>
      <c r="B136" s="671"/>
      <c r="C136" s="672" t="s">
        <v>623</v>
      </c>
      <c r="D136" s="673"/>
      <c r="E136" s="341" t="s">
        <v>2311</v>
      </c>
      <c r="F136" s="671" t="s">
        <v>252</v>
      </c>
      <c r="G136" s="672"/>
      <c r="H136" s="672"/>
      <c r="I136" s="861"/>
      <c r="J136" s="672"/>
      <c r="K136" s="672"/>
      <c r="L136" s="671"/>
    </row>
    <row r="137" spans="1:14" s="207" customFormat="1" x14ac:dyDescent="0.2">
      <c r="A137" s="207" t="s">
        <v>719</v>
      </c>
      <c r="C137" s="777"/>
      <c r="D137" s="778"/>
      <c r="E137" s="779" t="s">
        <v>669</v>
      </c>
      <c r="F137" s="207" t="s">
        <v>349</v>
      </c>
      <c r="G137" s="777" t="s">
        <v>221</v>
      </c>
      <c r="H137" s="777" t="s">
        <v>161</v>
      </c>
      <c r="I137" s="297" t="s">
        <v>618</v>
      </c>
      <c r="J137" s="777" t="s">
        <v>1261</v>
      </c>
      <c r="K137" s="777" t="s">
        <v>538</v>
      </c>
    </row>
    <row r="138" spans="1:14" s="207" customFormat="1" x14ac:dyDescent="0.2">
      <c r="A138" s="207" t="s">
        <v>246</v>
      </c>
      <c r="C138" s="777"/>
      <c r="D138" s="778"/>
      <c r="E138" s="779"/>
      <c r="F138" s="207" t="s">
        <v>349</v>
      </c>
      <c r="G138" s="777" t="s">
        <v>220</v>
      </c>
      <c r="H138" s="777" t="s">
        <v>278</v>
      </c>
      <c r="I138" s="297" t="s">
        <v>1551</v>
      </c>
      <c r="J138" s="777" t="s">
        <v>1261</v>
      </c>
      <c r="K138" s="777"/>
    </row>
    <row r="139" spans="1:14" s="207" customFormat="1" x14ac:dyDescent="0.2">
      <c r="A139" s="207" t="s">
        <v>249</v>
      </c>
      <c r="C139" s="777"/>
      <c r="D139" s="778"/>
      <c r="E139" s="779"/>
      <c r="F139" s="207" t="s">
        <v>349</v>
      </c>
      <c r="G139" s="777" t="s">
        <v>220</v>
      </c>
      <c r="H139" s="777" t="s">
        <v>281</v>
      </c>
      <c r="I139" s="297" t="s">
        <v>1551</v>
      </c>
      <c r="J139" s="777"/>
      <c r="K139" s="777"/>
    </row>
    <row r="140" spans="1:14" s="207" customFormat="1" x14ac:dyDescent="0.2">
      <c r="A140" s="207" t="s">
        <v>228</v>
      </c>
      <c r="C140" s="777"/>
      <c r="D140" s="778"/>
      <c r="E140" s="780" t="s">
        <v>325</v>
      </c>
      <c r="F140" s="207" t="s">
        <v>349</v>
      </c>
      <c r="G140" s="777" t="s">
        <v>220</v>
      </c>
      <c r="H140" s="777" t="s">
        <v>208</v>
      </c>
      <c r="I140" s="297" t="s">
        <v>1551</v>
      </c>
      <c r="J140" s="777"/>
      <c r="K140" s="777"/>
    </row>
    <row r="141" spans="1:14" s="207" customFormat="1" x14ac:dyDescent="0.2">
      <c r="A141" s="207" t="s">
        <v>248</v>
      </c>
      <c r="C141" s="777"/>
      <c r="D141" s="778"/>
      <c r="E141" s="779"/>
      <c r="F141" s="207" t="s">
        <v>349</v>
      </c>
      <c r="G141" s="777" t="s">
        <v>220</v>
      </c>
      <c r="H141" s="777" t="s">
        <v>280</v>
      </c>
      <c r="I141" s="297" t="s">
        <v>1551</v>
      </c>
      <c r="J141" s="777"/>
      <c r="K141" s="777"/>
    </row>
    <row r="142" spans="1:14" s="207" customFormat="1" x14ac:dyDescent="0.2">
      <c r="A142" s="207" t="s">
        <v>247</v>
      </c>
      <c r="C142" s="777"/>
      <c r="D142" s="778"/>
      <c r="E142" s="779"/>
      <c r="F142" s="207" t="s">
        <v>349</v>
      </c>
      <c r="G142" s="777" t="s">
        <v>220</v>
      </c>
      <c r="H142" s="777" t="s">
        <v>279</v>
      </c>
      <c r="I142" s="297" t="s">
        <v>1551</v>
      </c>
      <c r="J142" s="777"/>
      <c r="K142" s="777"/>
    </row>
    <row r="143" spans="1:14" s="207" customFormat="1" x14ac:dyDescent="0.2">
      <c r="A143" s="207" t="s">
        <v>1901</v>
      </c>
      <c r="C143" s="777"/>
      <c r="D143" s="778"/>
      <c r="E143" s="779" t="s">
        <v>327</v>
      </c>
      <c r="F143" s="207" t="s">
        <v>349</v>
      </c>
      <c r="G143" s="777" t="s">
        <v>220</v>
      </c>
      <c r="H143" s="777" t="s">
        <v>210</v>
      </c>
      <c r="I143" s="297" t="s">
        <v>1902</v>
      </c>
      <c r="J143" s="777"/>
      <c r="K143" s="777"/>
    </row>
    <row r="144" spans="1:14" s="207" customFormat="1" ht="13.5" thickBot="1" x14ac:dyDescent="0.25">
      <c r="A144" s="207" t="s">
        <v>229</v>
      </c>
      <c r="C144" s="777"/>
      <c r="D144" s="778"/>
      <c r="E144" s="779" t="s">
        <v>326</v>
      </c>
      <c r="F144" s="207" t="s">
        <v>349</v>
      </c>
      <c r="G144" s="777" t="s">
        <v>220</v>
      </c>
      <c r="H144" s="777" t="s">
        <v>209</v>
      </c>
      <c r="I144" s="297" t="s">
        <v>1551</v>
      </c>
      <c r="J144" s="777"/>
      <c r="K144" s="777"/>
    </row>
    <row r="145" spans="1:13" s="35" customFormat="1" ht="13.5" thickBot="1" x14ac:dyDescent="0.25">
      <c r="A145" s="131" t="s">
        <v>3340</v>
      </c>
      <c r="B145" s="131"/>
      <c r="C145" s="124" t="s">
        <v>3338</v>
      </c>
      <c r="D145" s="114"/>
      <c r="E145" s="137"/>
      <c r="F145" s="131"/>
      <c r="G145" s="124" t="s">
        <v>3338</v>
      </c>
      <c r="H145" s="124" t="s">
        <v>3338</v>
      </c>
      <c r="I145" s="297" t="s">
        <v>3338</v>
      </c>
      <c r="J145" s="124"/>
      <c r="K145" s="124"/>
      <c r="L145" s="752" t="s">
        <v>3339</v>
      </c>
      <c r="M145" s="744">
        <f>COUNTA(M4:M144)/ COUNTBLANK(I4:I144)</f>
        <v>0</v>
      </c>
    </row>
    <row r="146" spans="1:13" s="35" customFormat="1" x14ac:dyDescent="0.2">
      <c r="A146" s="131"/>
      <c r="B146" s="131"/>
      <c r="C146" s="124"/>
      <c r="D146" s="114"/>
      <c r="E146" s="137"/>
      <c r="F146" s="131"/>
      <c r="G146" s="124"/>
      <c r="H146" s="124"/>
      <c r="I146" s="297"/>
      <c r="J146" s="124"/>
      <c r="K146" s="124"/>
      <c r="L146" s="131"/>
    </row>
    <row r="147" spans="1:13" s="35" customFormat="1" x14ac:dyDescent="0.2">
      <c r="A147" s="131"/>
      <c r="B147" s="131"/>
      <c r="C147" s="124"/>
      <c r="D147" s="114"/>
      <c r="E147" s="137"/>
      <c r="F147" s="131"/>
      <c r="G147" s="124"/>
      <c r="H147" s="124"/>
      <c r="I147" s="297"/>
      <c r="J147" s="124"/>
      <c r="K147" s="124"/>
      <c r="L147" s="131"/>
    </row>
    <row r="148" spans="1:13" s="35" customFormat="1" x14ac:dyDescent="0.2">
      <c r="A148" s="131"/>
      <c r="B148" s="131"/>
      <c r="C148" s="124"/>
      <c r="D148" s="114"/>
      <c r="E148" s="137"/>
      <c r="F148" s="131"/>
      <c r="G148" s="124"/>
      <c r="H148" s="124"/>
      <c r="I148" s="297"/>
      <c r="J148" s="124"/>
      <c r="K148" s="124"/>
      <c r="L148" s="131"/>
    </row>
    <row r="149" spans="1:13" s="35" customFormat="1" x14ac:dyDescent="0.2">
      <c r="A149" s="131"/>
      <c r="B149" s="131"/>
      <c r="C149" s="124"/>
      <c r="D149" s="114"/>
      <c r="E149" s="131"/>
      <c r="F149" s="131"/>
      <c r="G149" s="124"/>
      <c r="H149" s="124"/>
      <c r="I149" s="297"/>
      <c r="J149" s="124"/>
      <c r="K149" s="124"/>
      <c r="L149" s="131"/>
    </row>
    <row r="150" spans="1:13" s="35" customFormat="1" x14ac:dyDescent="0.2">
      <c r="A150" s="131"/>
      <c r="B150" s="131"/>
      <c r="C150" s="124"/>
      <c r="D150" s="114"/>
      <c r="E150" s="131"/>
      <c r="F150" s="131"/>
      <c r="G150" s="124"/>
      <c r="H150" s="124"/>
      <c r="I150" s="297"/>
      <c r="J150" s="124"/>
      <c r="K150" s="124"/>
      <c r="L150" s="131"/>
    </row>
    <row r="151" spans="1:13" s="35" customFormat="1" x14ac:dyDescent="0.2">
      <c r="A151" s="131"/>
      <c r="B151" s="131"/>
      <c r="C151" s="124"/>
      <c r="D151" s="114"/>
      <c r="E151" s="131"/>
      <c r="F151" s="131"/>
      <c r="G151" s="124"/>
      <c r="H151" s="124"/>
      <c r="I151" s="297"/>
      <c r="J151" s="124"/>
      <c r="K151" s="124"/>
      <c r="L151" s="131"/>
    </row>
    <row r="152" spans="1:13" s="35" customFormat="1" x14ac:dyDescent="0.2">
      <c r="A152" s="131"/>
      <c r="B152" s="131"/>
      <c r="C152" s="124"/>
      <c r="D152" s="114"/>
      <c r="E152" s="131"/>
      <c r="F152" s="131"/>
      <c r="G152" s="124"/>
      <c r="H152" s="124"/>
      <c r="I152" s="297"/>
      <c r="J152" s="124"/>
      <c r="K152" s="124"/>
      <c r="L152" s="131"/>
    </row>
    <row r="153" spans="1:13" s="35" customFormat="1" x14ac:dyDescent="0.2">
      <c r="A153" s="131"/>
      <c r="B153" s="131"/>
      <c r="C153" s="124"/>
      <c r="D153" s="114"/>
      <c r="E153" s="131"/>
      <c r="F153" s="131"/>
      <c r="G153" s="124"/>
      <c r="H153" s="124"/>
      <c r="I153" s="297"/>
      <c r="J153" s="124"/>
      <c r="K153" s="124"/>
      <c r="L153" s="131"/>
    </row>
    <row r="154" spans="1:13" s="35" customFormat="1" x14ac:dyDescent="0.2">
      <c r="A154" s="131"/>
      <c r="B154" s="131"/>
      <c r="C154" s="124"/>
      <c r="D154" s="114"/>
      <c r="E154" s="131"/>
      <c r="F154" s="131"/>
      <c r="G154" s="124"/>
      <c r="H154" s="124"/>
      <c r="I154" s="297"/>
      <c r="J154" s="124"/>
      <c r="K154" s="124"/>
      <c r="L154" s="131"/>
    </row>
    <row r="155" spans="1:13" s="35" customFormat="1" x14ac:dyDescent="0.2">
      <c r="A155" s="131"/>
      <c r="B155" s="131"/>
      <c r="C155" s="124"/>
      <c r="D155" s="114"/>
      <c r="E155" s="131"/>
      <c r="F155" s="131"/>
      <c r="G155" s="124"/>
      <c r="H155" s="124"/>
      <c r="I155" s="297"/>
      <c r="J155" s="124"/>
      <c r="K155" s="124"/>
      <c r="L155" s="131"/>
    </row>
    <row r="156" spans="1:13" s="35" customFormat="1" x14ac:dyDescent="0.2">
      <c r="A156" s="131"/>
      <c r="B156" s="131"/>
      <c r="C156" s="124"/>
      <c r="D156" s="114"/>
      <c r="E156" s="131"/>
      <c r="F156" s="131"/>
      <c r="G156" s="124"/>
      <c r="H156" s="124"/>
      <c r="I156" s="297"/>
      <c r="J156" s="124"/>
      <c r="K156" s="124"/>
      <c r="L156" s="131"/>
    </row>
    <row r="157" spans="1:13" s="35" customFormat="1" x14ac:dyDescent="0.2">
      <c r="A157" s="131"/>
      <c r="B157" s="131"/>
      <c r="C157" s="124"/>
      <c r="D157" s="114"/>
      <c r="E157" s="131"/>
      <c r="F157" s="131"/>
      <c r="G157" s="124"/>
      <c r="H157" s="124"/>
      <c r="I157" s="297"/>
      <c r="J157" s="124"/>
      <c r="K157" s="124"/>
      <c r="L157" s="131"/>
    </row>
    <row r="158" spans="1:13" s="35" customFormat="1" x14ac:dyDescent="0.2">
      <c r="A158" s="131"/>
      <c r="B158" s="131"/>
      <c r="C158" s="124"/>
      <c r="D158" s="114"/>
      <c r="E158" s="131"/>
      <c r="F158" s="131"/>
      <c r="G158" s="124"/>
      <c r="H158" s="124"/>
      <c r="I158" s="297"/>
      <c r="J158" s="124"/>
      <c r="K158" s="124"/>
      <c r="L158" s="131"/>
    </row>
    <row r="159" spans="1:13" s="35" customFormat="1" x14ac:dyDescent="0.2">
      <c r="A159" s="131"/>
      <c r="B159" s="131"/>
      <c r="C159" s="124"/>
      <c r="D159" s="114"/>
      <c r="E159" s="131"/>
      <c r="F159" s="131"/>
      <c r="G159" s="124"/>
      <c r="H159" s="124"/>
      <c r="I159" s="297"/>
      <c r="J159" s="124"/>
      <c r="K159" s="124"/>
      <c r="L159" s="131"/>
    </row>
    <row r="160" spans="1:13" s="35" customFormat="1" x14ac:dyDescent="0.2">
      <c r="A160" s="131"/>
      <c r="B160" s="131"/>
      <c r="C160" s="124"/>
      <c r="D160" s="114"/>
      <c r="E160" s="131"/>
      <c r="F160" s="131"/>
      <c r="G160" s="124"/>
      <c r="H160" s="124"/>
      <c r="I160" s="297"/>
      <c r="J160" s="124"/>
      <c r="K160" s="124"/>
      <c r="L160" s="131"/>
    </row>
    <row r="161" spans="1:12" s="35" customFormat="1" x14ac:dyDescent="0.2">
      <c r="A161" s="131"/>
      <c r="B161" s="131"/>
      <c r="C161" s="124"/>
      <c r="D161" s="114"/>
      <c r="E161" s="131"/>
      <c r="F161" s="131"/>
      <c r="G161" s="124"/>
      <c r="H161" s="124"/>
      <c r="I161" s="297"/>
      <c r="J161" s="124"/>
      <c r="K161" s="124"/>
      <c r="L161" s="131"/>
    </row>
    <row r="162" spans="1:12" s="35" customFormat="1" x14ac:dyDescent="0.2">
      <c r="A162" s="131"/>
      <c r="B162" s="131"/>
      <c r="C162" s="124"/>
      <c r="D162" s="114"/>
      <c r="E162" s="131"/>
      <c r="F162" s="131"/>
      <c r="G162" s="124"/>
      <c r="H162" s="124"/>
      <c r="I162" s="297"/>
      <c r="J162" s="124"/>
      <c r="K162" s="124"/>
      <c r="L162" s="131"/>
    </row>
    <row r="163" spans="1:12" s="35" customFormat="1" x14ac:dyDescent="0.2">
      <c r="A163" s="131"/>
      <c r="B163" s="131"/>
      <c r="C163" s="124"/>
      <c r="D163" s="114"/>
      <c r="E163" s="131"/>
      <c r="F163" s="131"/>
      <c r="G163" s="124"/>
      <c r="H163" s="124"/>
      <c r="I163" s="297"/>
      <c r="J163" s="124"/>
      <c r="K163" s="124"/>
      <c r="L163" s="131"/>
    </row>
    <row r="164" spans="1:12" s="35" customFormat="1" x14ac:dyDescent="0.2">
      <c r="A164" s="131"/>
      <c r="B164" s="131"/>
      <c r="C164" s="124"/>
      <c r="D164" s="114"/>
      <c r="E164" s="131"/>
      <c r="F164" s="131"/>
      <c r="G164" s="124"/>
      <c r="H164" s="124"/>
      <c r="I164" s="297"/>
      <c r="J164" s="124"/>
      <c r="K164" s="124"/>
      <c r="L164" s="131"/>
    </row>
    <row r="165" spans="1:12" s="35" customFormat="1" x14ac:dyDescent="0.2">
      <c r="A165" s="131"/>
      <c r="B165" s="131"/>
      <c r="C165" s="124"/>
      <c r="D165" s="114"/>
      <c r="E165" s="131"/>
      <c r="F165" s="131"/>
      <c r="G165" s="124"/>
      <c r="H165" s="124"/>
      <c r="I165" s="297"/>
      <c r="J165" s="124"/>
      <c r="K165" s="124"/>
      <c r="L165" s="131"/>
    </row>
    <row r="166" spans="1:12" s="35" customFormat="1" x14ac:dyDescent="0.2">
      <c r="C166" s="105"/>
      <c r="D166" s="112"/>
      <c r="G166" s="105"/>
      <c r="H166" s="105"/>
      <c r="I166" s="297"/>
      <c r="J166" s="105"/>
      <c r="K166" s="105"/>
    </row>
    <row r="167" spans="1:12" s="35" customFormat="1" x14ac:dyDescent="0.2">
      <c r="C167" s="105"/>
      <c r="D167" s="112"/>
      <c r="G167" s="105"/>
      <c r="H167" s="105"/>
      <c r="I167" s="297"/>
      <c r="J167" s="105"/>
      <c r="K167" s="105"/>
    </row>
    <row r="168" spans="1:12" s="35" customFormat="1" x14ac:dyDescent="0.2">
      <c r="C168" s="105"/>
      <c r="D168" s="112"/>
      <c r="G168" s="105"/>
      <c r="H168" s="105"/>
      <c r="I168" s="297"/>
      <c r="J168" s="105"/>
      <c r="K168" s="105"/>
    </row>
    <row r="169" spans="1:12" s="35" customFormat="1" x14ac:dyDescent="0.2">
      <c r="C169" s="105"/>
      <c r="D169" s="112"/>
      <c r="G169" s="105"/>
      <c r="H169" s="105"/>
      <c r="I169" s="297"/>
      <c r="J169" s="105"/>
      <c r="K169" s="105"/>
    </row>
    <row r="170" spans="1:12" s="35" customFormat="1" x14ac:dyDescent="0.2">
      <c r="C170" s="105"/>
      <c r="D170" s="112"/>
      <c r="G170" s="105"/>
      <c r="H170" s="105"/>
      <c r="I170" s="297"/>
      <c r="J170" s="105"/>
      <c r="K170" s="105"/>
    </row>
    <row r="171" spans="1:12" s="35" customFormat="1" x14ac:dyDescent="0.2">
      <c r="C171" s="105"/>
      <c r="D171" s="112"/>
      <c r="G171" s="105"/>
      <c r="H171" s="105"/>
      <c r="I171" s="297"/>
      <c r="J171" s="105"/>
      <c r="K171" s="105"/>
    </row>
    <row r="172" spans="1:12" s="35" customFormat="1" x14ac:dyDescent="0.2">
      <c r="C172" s="105"/>
      <c r="D172" s="112"/>
      <c r="G172" s="105"/>
      <c r="H172" s="105"/>
      <c r="I172" s="297"/>
      <c r="J172" s="105"/>
      <c r="K172" s="105"/>
    </row>
    <row r="173" spans="1:12" s="35" customFormat="1" x14ac:dyDescent="0.2">
      <c r="C173" s="105"/>
      <c r="D173" s="112"/>
      <c r="G173" s="105"/>
      <c r="H173" s="105"/>
      <c r="I173" s="297"/>
      <c r="J173" s="105"/>
      <c r="K173" s="105"/>
    </row>
    <row r="174" spans="1:12" s="35" customFormat="1" x14ac:dyDescent="0.2">
      <c r="C174" s="105"/>
      <c r="D174" s="112"/>
      <c r="G174" s="105"/>
      <c r="H174" s="105"/>
      <c r="I174" s="297"/>
      <c r="J174" s="105"/>
      <c r="K174" s="105"/>
    </row>
    <row r="175" spans="1:12" s="35" customFormat="1" x14ac:dyDescent="0.2">
      <c r="C175" s="105"/>
      <c r="D175" s="112"/>
      <c r="G175" s="105"/>
      <c r="H175" s="105"/>
      <c r="I175" s="297"/>
      <c r="J175" s="105"/>
      <c r="K175" s="105"/>
    </row>
    <row r="176" spans="1:12" s="35" customFormat="1" x14ac:dyDescent="0.2">
      <c r="C176" s="105"/>
      <c r="D176" s="112"/>
      <c r="G176" s="105"/>
      <c r="H176" s="105"/>
      <c r="I176" s="297"/>
      <c r="J176" s="105"/>
      <c r="K176" s="105"/>
    </row>
    <row r="177" spans="3:11" s="35" customFormat="1" x14ac:dyDescent="0.2">
      <c r="C177" s="105"/>
      <c r="D177" s="112"/>
      <c r="G177" s="105"/>
      <c r="H177" s="105"/>
      <c r="I177" s="297"/>
      <c r="J177" s="105"/>
      <c r="K177" s="105"/>
    </row>
    <row r="178" spans="3:11" s="35" customFormat="1" x14ac:dyDescent="0.2">
      <c r="C178" s="105"/>
      <c r="D178" s="112"/>
      <c r="G178" s="105"/>
      <c r="H178" s="105"/>
      <c r="I178" s="297"/>
      <c r="J178" s="105"/>
      <c r="K178" s="105"/>
    </row>
    <row r="179" spans="3:11" s="35" customFormat="1" x14ac:dyDescent="0.2">
      <c r="C179" s="105"/>
      <c r="D179" s="112"/>
      <c r="G179" s="105"/>
      <c r="H179" s="105"/>
      <c r="I179" s="297"/>
      <c r="J179" s="105"/>
      <c r="K179" s="105"/>
    </row>
    <row r="180" spans="3:11" s="35" customFormat="1" x14ac:dyDescent="0.2">
      <c r="C180" s="105"/>
      <c r="D180" s="112"/>
      <c r="G180" s="105"/>
      <c r="H180" s="105"/>
      <c r="I180" s="297"/>
      <c r="J180" s="105"/>
      <c r="K180" s="105"/>
    </row>
    <row r="181" spans="3:11" s="35" customFormat="1" x14ac:dyDescent="0.2">
      <c r="C181" s="105"/>
      <c r="D181" s="112"/>
      <c r="G181" s="105"/>
      <c r="H181" s="105"/>
      <c r="I181" s="297"/>
      <c r="J181" s="105"/>
      <c r="K181" s="105"/>
    </row>
    <row r="182" spans="3:11" s="35" customFormat="1" x14ac:dyDescent="0.2">
      <c r="C182" s="105"/>
      <c r="D182" s="112"/>
      <c r="G182" s="105"/>
      <c r="H182" s="105"/>
      <c r="I182" s="297"/>
      <c r="J182" s="105"/>
      <c r="K182" s="105"/>
    </row>
    <row r="183" spans="3:11" s="35" customFormat="1" x14ac:dyDescent="0.2">
      <c r="C183" s="105"/>
      <c r="D183" s="112"/>
      <c r="G183" s="105"/>
      <c r="H183" s="105"/>
      <c r="I183" s="297"/>
      <c r="J183" s="105"/>
      <c r="K183" s="105"/>
    </row>
    <row r="184" spans="3:11" s="35" customFormat="1" x14ac:dyDescent="0.2">
      <c r="C184" s="105"/>
      <c r="D184" s="112"/>
      <c r="G184" s="105"/>
      <c r="H184" s="105"/>
      <c r="I184" s="297"/>
      <c r="J184" s="105"/>
      <c r="K184" s="105"/>
    </row>
    <row r="185" spans="3:11" s="35" customFormat="1" x14ac:dyDescent="0.2">
      <c r="C185" s="105"/>
      <c r="D185" s="112"/>
      <c r="G185" s="105"/>
      <c r="H185" s="105"/>
      <c r="I185" s="297"/>
      <c r="J185" s="105"/>
      <c r="K185" s="105"/>
    </row>
  </sheetData>
  <autoFilter ref="A3:N3" xr:uid="{00000000-0009-0000-0000-00000A000000}">
    <sortState xmlns:xlrd2="http://schemas.microsoft.com/office/spreadsheetml/2017/richdata2" ref="A4:N148">
      <sortCondition ref="C3"/>
    </sortState>
  </autoFilter>
  <sortState xmlns:xlrd2="http://schemas.microsoft.com/office/spreadsheetml/2017/richdata2" ref="A75:M89">
    <sortCondition ref="A75:A89"/>
  </sortState>
  <phoneticPr fontId="14" type="noConversion"/>
  <hyperlinks>
    <hyperlink ref="N1" location="Index!A1" display="back to index" xr:uid="{00000000-0004-0000-0A00-000000000000}"/>
    <hyperlink ref="L66" location="sth_qle_ready" display="pdtime must denote the Lua os.time() in which the machine was powered down. Refer qle_ready STH message." xr:uid="{B83EB40C-71F8-41EE-8CE0-52EF0FD60578}"/>
    <hyperlink ref="L63" location="apif_pidEnable" display="Log upon each PID player session started if the machine provides a PID related player session start facility.Related qcom.pidEnable(). The qcom16 app will log the correct qcom v1 event based on the jurisdiction." xr:uid="{16B57ED2-5896-4144-BC62-116574FFBFE5}"/>
  </hyperlinks>
  <printOptions gridLines="1"/>
  <pageMargins left="0.75" right="0.75" top="1" bottom="1" header="0.5" footer="0.5"/>
  <pageSetup fitToHeight="32767" orientation="landscape" r:id="rId1"/>
  <headerFooter alignWithMargins="0">
    <oddFooter>Page &amp;P of &amp;N</odd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I45"/>
  <sheetViews>
    <sheetView workbookViewId="0">
      <selection activeCell="S3" sqref="S3"/>
    </sheetView>
  </sheetViews>
  <sheetFormatPr defaultRowHeight="12.75" x14ac:dyDescent="0.2"/>
  <cols>
    <col min="1" max="1" width="10" customWidth="1"/>
    <col min="2" max="2" width="8.140625" style="5" customWidth="1"/>
    <col min="3" max="3" width="6.7109375" customWidth="1"/>
    <col min="4" max="4" width="2.85546875" customWidth="1"/>
    <col min="5" max="5" width="0.140625" hidden="1" customWidth="1"/>
    <col min="6" max="6" width="6.7109375" customWidth="1"/>
    <col min="7" max="7" width="3.28515625" customWidth="1"/>
    <col min="8" max="8" width="3.28515625" hidden="1" customWidth="1"/>
    <col min="9" max="9" width="3.7109375" hidden="1" customWidth="1"/>
    <col min="10" max="10" width="6.7109375" customWidth="1"/>
    <col min="11" max="11" width="3.140625" customWidth="1"/>
    <col min="12" max="12" width="3.28515625" hidden="1" customWidth="1"/>
    <col min="13" max="13" width="6.7109375" customWidth="1"/>
    <col min="14" max="14" width="3.28515625" customWidth="1"/>
    <col min="15" max="15" width="3.28515625" hidden="1" customWidth="1"/>
    <col min="16" max="16" width="6.7109375" customWidth="1"/>
    <col min="17" max="17" width="3.28515625" customWidth="1"/>
    <col min="18" max="18" width="0.140625" customWidth="1"/>
    <col min="19" max="19" width="6.7109375" customWidth="1"/>
    <col min="20" max="20" width="3.140625" customWidth="1"/>
    <col min="21" max="21" width="3.28515625" hidden="1" customWidth="1"/>
    <col min="22" max="22" width="6.7109375" customWidth="1"/>
    <col min="23" max="23" width="3.140625" customWidth="1"/>
    <col min="24" max="24" width="3.28515625" hidden="1" customWidth="1"/>
    <col min="25" max="25" width="6.7109375" customWidth="1"/>
    <col min="26" max="26" width="3.140625" customWidth="1"/>
    <col min="27" max="27" width="3.28515625" hidden="1" customWidth="1"/>
    <col min="28" max="28" width="6.7109375" customWidth="1"/>
    <col min="29" max="29" width="3.28515625" customWidth="1"/>
    <col min="30" max="30" width="3.28515625" hidden="1" customWidth="1"/>
    <col min="31" max="31" width="6.7109375" customWidth="1"/>
    <col min="32" max="32" width="3.28515625" customWidth="1"/>
    <col min="33" max="33" width="0.140625" customWidth="1"/>
    <col min="34" max="34" width="6.7109375" customWidth="1"/>
    <col min="35" max="35" width="3.28515625" customWidth="1"/>
  </cols>
  <sheetData>
    <row r="1" spans="1:33" s="76" customFormat="1" ht="27" customHeight="1" x14ac:dyDescent="0.4">
      <c r="A1" s="69" t="s">
        <v>580</v>
      </c>
      <c r="B1" s="77"/>
      <c r="F1" s="77"/>
      <c r="AB1" s="512" t="s">
        <v>2210</v>
      </c>
    </row>
    <row r="2" spans="1:33" s="95" customFormat="1" ht="13.5" customHeight="1" x14ac:dyDescent="0.2">
      <c r="A2" s="93" t="s">
        <v>645</v>
      </c>
      <c r="B2" s="94"/>
      <c r="P2" s="72" t="str">
        <f>Title!$A$5</f>
        <v>Version: 3.0.3. Copyright The State of Queensland</v>
      </c>
    </row>
    <row r="3" spans="1:33" s="542" customFormat="1" ht="36" customHeight="1" x14ac:dyDescent="0.2">
      <c r="A3" s="543" t="s">
        <v>769</v>
      </c>
      <c r="B3" s="544" t="s">
        <v>61</v>
      </c>
    </row>
    <row r="4" spans="1:33" x14ac:dyDescent="0.2">
      <c r="A4" t="s">
        <v>581</v>
      </c>
      <c r="B4" s="5">
        <v>40</v>
      </c>
    </row>
    <row r="5" spans="1:33" x14ac:dyDescent="0.2">
      <c r="A5" t="s">
        <v>582</v>
      </c>
      <c r="B5" s="5">
        <v>5</v>
      </c>
    </row>
    <row r="6" spans="1:33" x14ac:dyDescent="0.2">
      <c r="A6" t="s">
        <v>360</v>
      </c>
      <c r="B6" s="5">
        <v>5</v>
      </c>
    </row>
    <row r="7" spans="1:33" x14ac:dyDescent="0.2">
      <c r="A7" t="s">
        <v>430</v>
      </c>
      <c r="B7" s="5">
        <v>5</v>
      </c>
    </row>
    <row r="8" spans="1:33" x14ac:dyDescent="0.2">
      <c r="A8" t="s">
        <v>401</v>
      </c>
      <c r="B8" s="5">
        <v>5</v>
      </c>
    </row>
    <row r="9" spans="1:33" x14ac:dyDescent="0.2">
      <c r="A9" t="s">
        <v>342</v>
      </c>
      <c r="B9" s="5">
        <v>20</v>
      </c>
    </row>
    <row r="10" spans="1:33" x14ac:dyDescent="0.2">
      <c r="A10" t="s">
        <v>259</v>
      </c>
      <c r="B10" s="5">
        <v>5</v>
      </c>
    </row>
    <row r="11" spans="1:33" x14ac:dyDescent="0.2">
      <c r="A11" t="s">
        <v>585</v>
      </c>
      <c r="B11" s="5">
        <v>5</v>
      </c>
    </row>
    <row r="12" spans="1:33" x14ac:dyDescent="0.2">
      <c r="A12" t="s">
        <v>583</v>
      </c>
      <c r="B12" s="5">
        <v>40</v>
      </c>
      <c r="C12" t="s">
        <v>1381</v>
      </c>
    </row>
    <row r="13" spans="1:33" x14ac:dyDescent="0.2">
      <c r="A13" t="s">
        <v>400</v>
      </c>
      <c r="B13" s="5">
        <v>20</v>
      </c>
    </row>
    <row r="14" spans="1:33" s="11" customFormat="1" x14ac:dyDescent="0.2">
      <c r="A14" s="11" t="s">
        <v>623</v>
      </c>
      <c r="B14" s="10">
        <v>15</v>
      </c>
    </row>
    <row r="15" spans="1:33" s="2" customFormat="1" x14ac:dyDescent="0.2">
      <c r="A15" s="545" t="s">
        <v>402</v>
      </c>
      <c r="B15" s="6">
        <f>SUM(B4:B14)</f>
        <v>165</v>
      </c>
      <c r="C15" s="7" t="s">
        <v>542</v>
      </c>
      <c r="D15" s="7"/>
      <c r="E15" s="7"/>
      <c r="G15" s="7"/>
      <c r="H15" s="7"/>
      <c r="I15" s="7"/>
      <c r="K15" s="7"/>
      <c r="L15" s="7"/>
      <c r="N15" s="7"/>
      <c r="O15" s="7"/>
      <c r="Q15" s="7"/>
      <c r="R15" s="7"/>
      <c r="T15" s="7"/>
      <c r="U15" s="7"/>
      <c r="W15" s="7"/>
      <c r="X15" s="7"/>
      <c r="Z15" s="7"/>
      <c r="AA15" s="7"/>
      <c r="AC15" s="7"/>
      <c r="AD15" s="7"/>
      <c r="AF15" s="7"/>
      <c r="AG15" s="7"/>
    </row>
    <row r="16" spans="1:33" s="533" customFormat="1" x14ac:dyDescent="0.2">
      <c r="B16" s="539"/>
    </row>
    <row r="17" spans="1:35" x14ac:dyDescent="0.2">
      <c r="A17" s="2" t="s">
        <v>821</v>
      </c>
      <c r="D17" s="2"/>
      <c r="E17" s="2"/>
      <c r="G17" s="2"/>
      <c r="H17" s="2"/>
      <c r="I17" s="2"/>
      <c r="K17" s="2"/>
      <c r="L17" s="2"/>
      <c r="N17" s="2"/>
      <c r="O17" s="2"/>
      <c r="Q17" s="2"/>
      <c r="R17" s="2"/>
      <c r="T17" s="2"/>
      <c r="U17" s="2"/>
      <c r="W17" s="2"/>
      <c r="X17" s="2"/>
      <c r="Z17" s="2"/>
      <c r="AA17" s="2"/>
      <c r="AC17" s="2"/>
      <c r="AD17" s="2"/>
      <c r="AF17" s="2"/>
      <c r="AG17" s="2"/>
    </row>
    <row r="18" spans="1:35" x14ac:dyDescent="0.2">
      <c r="A18" s="12"/>
      <c r="B18" s="210" t="s">
        <v>2386</v>
      </c>
      <c r="D18" s="2"/>
      <c r="E18" s="2"/>
      <c r="G18" s="2"/>
      <c r="H18" s="2"/>
      <c r="I18" s="2"/>
      <c r="K18" s="2"/>
      <c r="L18" s="2"/>
      <c r="N18" s="2"/>
      <c r="O18" s="2"/>
      <c r="Q18" s="2"/>
      <c r="R18" s="2"/>
      <c r="T18" s="2"/>
      <c r="U18" s="2"/>
      <c r="W18" s="2"/>
      <c r="X18" s="2"/>
      <c r="Z18" s="2"/>
      <c r="AA18" s="2"/>
      <c r="AC18" s="2"/>
      <c r="AD18" s="2"/>
      <c r="AF18" s="2"/>
      <c r="AG18" s="2"/>
    </row>
    <row r="19" spans="1:35" ht="13.5" thickBot="1" x14ac:dyDescent="0.25">
      <c r="A19" s="12"/>
      <c r="B19" s="210" t="s">
        <v>2387</v>
      </c>
      <c r="D19" s="2"/>
      <c r="E19" s="2"/>
      <c r="G19" s="2"/>
      <c r="H19" s="2"/>
      <c r="I19" s="2"/>
      <c r="K19" s="2"/>
      <c r="L19" s="2"/>
      <c r="N19" s="2"/>
      <c r="O19" s="2"/>
      <c r="Q19" s="2"/>
      <c r="R19" s="2"/>
      <c r="T19" s="2"/>
      <c r="U19" s="2"/>
      <c r="W19" s="2"/>
      <c r="X19" s="2"/>
      <c r="Z19" s="2"/>
      <c r="AA19" s="2"/>
      <c r="AC19" s="2"/>
      <c r="AD19" s="2"/>
      <c r="AF19" s="2"/>
      <c r="AG19" s="2"/>
    </row>
    <row r="20" spans="1:35" s="541" customFormat="1" ht="43.5" customHeight="1" thickTop="1" x14ac:dyDescent="0.2">
      <c r="A20" s="540"/>
      <c r="B20" s="558" t="s">
        <v>2400</v>
      </c>
      <c r="D20" s="540"/>
      <c r="E20" s="540"/>
      <c r="G20" s="540"/>
      <c r="H20" s="540"/>
      <c r="I20" s="540"/>
      <c r="K20" s="540"/>
      <c r="L20" s="540"/>
      <c r="N20" s="540"/>
      <c r="O20" s="540"/>
      <c r="Q20" s="540"/>
      <c r="R20" s="540"/>
      <c r="T20" s="540"/>
      <c r="U20" s="540"/>
      <c r="W20" s="540"/>
      <c r="X20" s="540"/>
      <c r="Z20" s="540"/>
      <c r="AA20" s="540"/>
      <c r="AC20" s="540"/>
      <c r="AD20" s="540"/>
      <c r="AF20" s="540"/>
      <c r="AG20" s="540"/>
    </row>
    <row r="21" spans="1:35" x14ac:dyDescent="0.2">
      <c r="A21" s="144"/>
      <c r="B21" s="547"/>
      <c r="C21" s="548"/>
      <c r="D21" s="548"/>
      <c r="E21" s="548"/>
      <c r="F21" s="548"/>
      <c r="G21" s="548"/>
      <c r="H21" s="548"/>
      <c r="I21" s="548"/>
      <c r="J21" s="548"/>
      <c r="K21" s="548"/>
      <c r="L21" s="548"/>
      <c r="M21" s="548"/>
      <c r="N21" s="548"/>
      <c r="O21" s="548"/>
      <c r="P21" s="548"/>
      <c r="Q21" s="548"/>
      <c r="R21" s="548"/>
      <c r="S21" s="548"/>
      <c r="T21" s="548"/>
      <c r="U21" s="548"/>
      <c r="V21" s="548"/>
      <c r="W21" s="548"/>
      <c r="X21" s="548"/>
      <c r="Y21" s="548"/>
      <c r="Z21" s="548"/>
      <c r="AA21" s="548"/>
      <c r="AB21" s="548"/>
      <c r="AC21" s="548"/>
      <c r="AD21" s="548"/>
      <c r="AE21" s="548"/>
      <c r="AF21" s="548"/>
      <c r="AG21" s="548"/>
      <c r="AH21" s="548"/>
      <c r="AI21" s="549"/>
    </row>
    <row r="22" spans="1:35" ht="13.5" thickBot="1" x14ac:dyDescent="0.25">
      <c r="A22" s="144"/>
      <c r="B22" s="550"/>
      <c r="C22" s="551" t="s">
        <v>581</v>
      </c>
      <c r="D22" s="551"/>
      <c r="E22" s="551"/>
      <c r="F22" s="551" t="s">
        <v>582</v>
      </c>
      <c r="G22" s="551"/>
      <c r="H22" s="551"/>
      <c r="I22" s="551"/>
      <c r="J22" s="551" t="s">
        <v>360</v>
      </c>
      <c r="K22" s="551"/>
      <c r="L22" s="551"/>
      <c r="M22" s="551" t="s">
        <v>430</v>
      </c>
      <c r="N22" s="551"/>
      <c r="O22" s="551"/>
      <c r="P22" s="551" t="s">
        <v>401</v>
      </c>
      <c r="Q22" s="551"/>
      <c r="R22" s="551"/>
      <c r="S22" s="551" t="s">
        <v>342</v>
      </c>
      <c r="T22" s="551"/>
      <c r="U22" s="551"/>
      <c r="V22" s="551" t="s">
        <v>259</v>
      </c>
      <c r="W22" s="551"/>
      <c r="X22" s="551"/>
      <c r="Y22" s="551" t="s">
        <v>585</v>
      </c>
      <c r="Z22" s="551"/>
      <c r="AA22" s="551"/>
      <c r="AB22" s="551" t="s">
        <v>583</v>
      </c>
      <c r="AC22" s="551"/>
      <c r="AD22" s="551"/>
      <c r="AE22" s="551" t="s">
        <v>400</v>
      </c>
      <c r="AF22" s="551"/>
      <c r="AG22" s="551"/>
      <c r="AH22" s="551" t="s">
        <v>623</v>
      </c>
      <c r="AI22" s="552"/>
    </row>
    <row r="23" spans="1:35" ht="13.5" thickBot="1" x14ac:dyDescent="0.25">
      <c r="A23" s="144"/>
      <c r="B23" s="550"/>
      <c r="C23" s="534"/>
      <c r="D23" s="551"/>
      <c r="E23" s="551"/>
      <c r="F23" s="537"/>
      <c r="G23" s="551"/>
      <c r="H23" s="551"/>
      <c r="I23" s="551"/>
      <c r="J23" s="537"/>
      <c r="K23" s="551"/>
      <c r="L23" s="551"/>
      <c r="M23" s="537"/>
      <c r="N23" s="551"/>
      <c r="O23" s="551"/>
      <c r="P23" s="537"/>
      <c r="Q23" s="551"/>
      <c r="R23" s="551"/>
      <c r="S23" s="534"/>
      <c r="T23" s="551"/>
      <c r="U23" s="551"/>
      <c r="V23" s="537"/>
      <c r="W23" s="551"/>
      <c r="X23" s="551"/>
      <c r="Y23" s="537"/>
      <c r="Z23" s="551"/>
      <c r="AA23" s="551"/>
      <c r="AB23" s="534"/>
      <c r="AC23" s="551"/>
      <c r="AD23" s="551"/>
      <c r="AE23" s="534"/>
      <c r="AF23" s="551"/>
      <c r="AG23" s="551"/>
      <c r="AH23" s="534"/>
      <c r="AI23" s="552"/>
    </row>
    <row r="24" spans="1:35" x14ac:dyDescent="0.2">
      <c r="A24" s="144"/>
      <c r="B24" s="550"/>
      <c r="C24" s="535"/>
      <c r="D24" s="551"/>
      <c r="E24" s="553"/>
      <c r="F24" s="554" t="s">
        <v>325</v>
      </c>
      <c r="G24" s="551"/>
      <c r="H24" s="553"/>
      <c r="I24" s="553"/>
      <c r="J24" s="554" t="s">
        <v>325</v>
      </c>
      <c r="K24" s="551"/>
      <c r="L24" s="553"/>
      <c r="M24" s="554" t="s">
        <v>325</v>
      </c>
      <c r="N24" s="551"/>
      <c r="O24" s="553"/>
      <c r="P24" s="554" t="s">
        <v>325</v>
      </c>
      <c r="Q24" s="551"/>
      <c r="R24" s="553"/>
      <c r="S24" s="535"/>
      <c r="T24" s="551"/>
      <c r="U24" s="553"/>
      <c r="V24" s="554" t="s">
        <v>325</v>
      </c>
      <c r="W24" s="551"/>
      <c r="X24" s="553"/>
      <c r="Y24" s="554" t="s">
        <v>325</v>
      </c>
      <c r="Z24" s="551"/>
      <c r="AA24" s="553"/>
      <c r="AB24" s="535"/>
      <c r="AC24" s="551"/>
      <c r="AD24" s="553"/>
      <c r="AE24" s="535"/>
      <c r="AF24" s="551"/>
      <c r="AG24" s="553"/>
      <c r="AH24" s="535"/>
      <c r="AI24" s="552"/>
    </row>
    <row r="25" spans="1:35" ht="13.5" thickBot="1" x14ac:dyDescent="0.25">
      <c r="A25" s="144"/>
      <c r="B25" s="550"/>
      <c r="C25" s="535"/>
      <c r="D25" s="551"/>
      <c r="E25" s="551"/>
      <c r="F25" s="546" t="s">
        <v>325</v>
      </c>
      <c r="G25" s="551"/>
      <c r="H25" s="551"/>
      <c r="I25" s="551"/>
      <c r="J25" s="546" t="s">
        <v>325</v>
      </c>
      <c r="K25" s="551"/>
      <c r="L25" s="551"/>
      <c r="M25" s="546" t="s">
        <v>325</v>
      </c>
      <c r="N25" s="551"/>
      <c r="O25" s="551"/>
      <c r="P25" s="546" t="s">
        <v>325</v>
      </c>
      <c r="Q25" s="551"/>
      <c r="R25" s="551"/>
      <c r="S25" s="535"/>
      <c r="T25" s="551"/>
      <c r="U25" s="551"/>
      <c r="V25" s="546" t="s">
        <v>325</v>
      </c>
      <c r="W25" s="551"/>
      <c r="X25" s="551"/>
      <c r="Y25" s="546" t="s">
        <v>325</v>
      </c>
      <c r="Z25" s="551"/>
      <c r="AA25" s="551"/>
      <c r="AB25" s="535"/>
      <c r="AC25" s="551"/>
      <c r="AD25" s="551"/>
      <c r="AE25" s="535"/>
      <c r="AF25" s="551"/>
      <c r="AG25" s="551"/>
      <c r="AH25" s="536"/>
      <c r="AI25" s="552"/>
    </row>
    <row r="26" spans="1:35" ht="13.5" thickBot="1" x14ac:dyDescent="0.25">
      <c r="A26" s="144"/>
      <c r="B26" s="550"/>
      <c r="C26" s="535"/>
      <c r="D26" s="551"/>
      <c r="E26" s="551"/>
      <c r="F26" s="546" t="s">
        <v>325</v>
      </c>
      <c r="G26" s="551"/>
      <c r="H26" s="551"/>
      <c r="I26" s="551"/>
      <c r="J26" s="546" t="s">
        <v>325</v>
      </c>
      <c r="K26" s="551"/>
      <c r="L26" s="551"/>
      <c r="M26" s="546" t="s">
        <v>325</v>
      </c>
      <c r="N26" s="551"/>
      <c r="O26" s="551"/>
      <c r="P26" s="546" t="s">
        <v>325</v>
      </c>
      <c r="Q26" s="551"/>
      <c r="R26" s="551"/>
      <c r="S26" s="536"/>
      <c r="T26" s="551"/>
      <c r="U26" s="551"/>
      <c r="V26" s="546" t="s">
        <v>325</v>
      </c>
      <c r="W26" s="551"/>
      <c r="X26" s="551"/>
      <c r="Y26" s="546" t="s">
        <v>325</v>
      </c>
      <c r="Z26" s="551"/>
      <c r="AA26" s="551"/>
      <c r="AB26" s="535"/>
      <c r="AC26" s="551"/>
      <c r="AD26" s="551"/>
      <c r="AE26" s="536"/>
      <c r="AF26" s="551"/>
      <c r="AG26" s="551"/>
      <c r="AH26" s="554" t="s">
        <v>325</v>
      </c>
      <c r="AI26" s="552"/>
    </row>
    <row r="27" spans="1:35" x14ac:dyDescent="0.2">
      <c r="A27" s="144"/>
      <c r="B27" s="550"/>
      <c r="C27" s="535"/>
      <c r="D27" s="551"/>
      <c r="E27" s="551"/>
      <c r="F27" s="551"/>
      <c r="G27" s="551"/>
      <c r="H27" s="551"/>
      <c r="I27" s="551"/>
      <c r="J27" s="551"/>
      <c r="K27" s="551"/>
      <c r="L27" s="551"/>
      <c r="M27" s="551"/>
      <c r="N27" s="551"/>
      <c r="O27" s="551"/>
      <c r="P27" s="551"/>
      <c r="Q27" s="551"/>
      <c r="R27" s="551"/>
      <c r="S27" s="554" t="s">
        <v>325</v>
      </c>
      <c r="T27" s="551"/>
      <c r="U27" s="551"/>
      <c r="V27" s="551"/>
      <c r="W27" s="551"/>
      <c r="X27" s="551"/>
      <c r="Y27" s="551"/>
      <c r="Z27" s="551"/>
      <c r="AA27" s="551"/>
      <c r="AB27" s="535"/>
      <c r="AC27" s="551"/>
      <c r="AD27" s="551"/>
      <c r="AE27" s="554" t="s">
        <v>325</v>
      </c>
      <c r="AF27" s="551"/>
      <c r="AG27" s="551"/>
      <c r="AH27" s="546" t="s">
        <v>325</v>
      </c>
      <c r="AI27" s="552"/>
    </row>
    <row r="28" spans="1:35" x14ac:dyDescent="0.2">
      <c r="A28" s="144"/>
      <c r="B28" s="550"/>
      <c r="C28" s="535"/>
      <c r="D28" s="551"/>
      <c r="E28" s="551"/>
      <c r="F28" s="551"/>
      <c r="G28" s="551"/>
      <c r="H28" s="551"/>
      <c r="I28" s="551"/>
      <c r="J28" s="551"/>
      <c r="K28" s="551"/>
      <c r="L28" s="551"/>
      <c r="M28" s="551"/>
      <c r="N28" s="551"/>
      <c r="O28" s="551"/>
      <c r="P28" s="551"/>
      <c r="Q28" s="551"/>
      <c r="R28" s="551"/>
      <c r="S28" s="546" t="s">
        <v>325</v>
      </c>
      <c r="T28" s="551"/>
      <c r="U28" s="551"/>
      <c r="V28" s="551"/>
      <c r="W28" s="551"/>
      <c r="X28" s="551"/>
      <c r="Y28" s="551"/>
      <c r="Z28" s="551"/>
      <c r="AA28" s="551"/>
      <c r="AB28" s="535"/>
      <c r="AC28" s="551"/>
      <c r="AD28" s="551"/>
      <c r="AE28" s="546" t="s">
        <v>325</v>
      </c>
      <c r="AF28" s="551"/>
      <c r="AG28" s="551"/>
      <c r="AH28" s="546" t="s">
        <v>325</v>
      </c>
      <c r="AI28" s="552"/>
    </row>
    <row r="29" spans="1:35" x14ac:dyDescent="0.2">
      <c r="A29" s="144"/>
      <c r="B29" s="550"/>
      <c r="C29" s="535"/>
      <c r="D29" s="551"/>
      <c r="E29" s="551"/>
      <c r="F29" s="551"/>
      <c r="G29" s="551"/>
      <c r="H29" s="551"/>
      <c r="I29" s="551"/>
      <c r="J29" s="551"/>
      <c r="K29" s="551"/>
      <c r="L29" s="551"/>
      <c r="M29" s="551"/>
      <c r="N29" s="551"/>
      <c r="O29" s="551"/>
      <c r="P29" s="551"/>
      <c r="Q29" s="551"/>
      <c r="R29" s="551"/>
      <c r="S29" s="546" t="s">
        <v>325</v>
      </c>
      <c r="T29" s="551"/>
      <c r="U29" s="551"/>
      <c r="V29" s="551"/>
      <c r="W29" s="551"/>
      <c r="X29" s="551"/>
      <c r="Y29" s="551"/>
      <c r="Z29" s="551"/>
      <c r="AA29" s="551"/>
      <c r="AB29" s="535"/>
      <c r="AC29" s="551"/>
      <c r="AD29" s="551"/>
      <c r="AE29" s="546" t="s">
        <v>325</v>
      </c>
      <c r="AF29" s="551"/>
      <c r="AG29" s="551"/>
      <c r="AH29" s="551"/>
      <c r="AI29" s="552"/>
    </row>
    <row r="30" spans="1:35" ht="13.5" thickBot="1" x14ac:dyDescent="0.25">
      <c r="A30" s="144"/>
      <c r="B30" s="550"/>
      <c r="C30" s="536"/>
      <c r="D30" s="551"/>
      <c r="E30" s="551"/>
      <c r="F30" s="551"/>
      <c r="G30" s="551"/>
      <c r="H30" s="551"/>
      <c r="I30" s="551"/>
      <c r="J30" s="551"/>
      <c r="K30" s="551"/>
      <c r="L30" s="551"/>
      <c r="M30" s="551"/>
      <c r="N30" s="551"/>
      <c r="O30" s="551"/>
      <c r="P30" s="551"/>
      <c r="Q30" s="551"/>
      <c r="R30" s="551"/>
      <c r="S30" s="551"/>
      <c r="T30" s="551"/>
      <c r="U30" s="551"/>
      <c r="V30" s="551"/>
      <c r="W30" s="551"/>
      <c r="X30" s="551"/>
      <c r="Y30" s="551"/>
      <c r="Z30" s="551"/>
      <c r="AA30" s="551"/>
      <c r="AB30" s="536"/>
      <c r="AC30" s="551"/>
      <c r="AD30" s="551"/>
      <c r="AE30" s="551"/>
      <c r="AF30" s="551"/>
      <c r="AG30" s="551"/>
      <c r="AH30" s="551"/>
      <c r="AI30" s="552"/>
    </row>
    <row r="31" spans="1:35" x14ac:dyDescent="0.2">
      <c r="A31" s="144"/>
      <c r="B31" s="550"/>
      <c r="C31" s="554" t="s">
        <v>325</v>
      </c>
      <c r="D31" s="551"/>
      <c r="E31" s="551"/>
      <c r="F31" s="551"/>
      <c r="G31" s="551"/>
      <c r="H31" s="551"/>
      <c r="I31" s="551"/>
      <c r="J31" s="551"/>
      <c r="K31" s="551"/>
      <c r="L31" s="551"/>
      <c r="M31" s="551"/>
      <c r="N31" s="551"/>
      <c r="O31" s="551"/>
      <c r="P31" s="551"/>
      <c r="Q31" s="551"/>
      <c r="R31" s="551"/>
      <c r="S31" s="551"/>
      <c r="T31" s="551"/>
      <c r="U31" s="551"/>
      <c r="V31" s="551"/>
      <c r="W31" s="551"/>
      <c r="X31" s="551"/>
      <c r="Y31" s="551"/>
      <c r="Z31" s="551"/>
      <c r="AA31" s="551"/>
      <c r="AB31" s="554" t="s">
        <v>325</v>
      </c>
      <c r="AC31" s="551"/>
      <c r="AD31" s="551"/>
      <c r="AE31" s="551"/>
      <c r="AF31" s="551"/>
      <c r="AG31" s="551"/>
      <c r="AH31" s="551"/>
      <c r="AI31" s="552"/>
    </row>
    <row r="32" spans="1:35" x14ac:dyDescent="0.2">
      <c r="A32" s="144"/>
      <c r="B32" s="550"/>
      <c r="C32" s="546" t="s">
        <v>325</v>
      </c>
      <c r="D32" s="551"/>
      <c r="E32" s="551"/>
      <c r="F32" s="551"/>
      <c r="G32" s="551"/>
      <c r="H32" s="551"/>
      <c r="I32" s="551"/>
      <c r="J32" s="551"/>
      <c r="K32" s="551"/>
      <c r="L32" s="551"/>
      <c r="M32" s="551"/>
      <c r="N32" s="551"/>
      <c r="O32" s="551"/>
      <c r="P32" s="551"/>
      <c r="Q32" s="551"/>
      <c r="R32" s="551"/>
      <c r="S32" s="551"/>
      <c r="T32" s="551"/>
      <c r="U32" s="551"/>
      <c r="V32" s="551"/>
      <c r="W32" s="551"/>
      <c r="X32" s="551"/>
      <c r="Y32" s="551"/>
      <c r="Z32" s="551"/>
      <c r="AA32" s="551"/>
      <c r="AB32" s="546" t="s">
        <v>325</v>
      </c>
      <c r="AC32" s="551"/>
      <c r="AD32" s="551"/>
      <c r="AE32" s="551"/>
      <c r="AF32" s="551"/>
      <c r="AG32" s="551"/>
      <c r="AH32" s="551"/>
      <c r="AI32" s="552"/>
    </row>
    <row r="33" spans="1:35" x14ac:dyDescent="0.2">
      <c r="A33" s="144"/>
      <c r="B33" s="550"/>
      <c r="C33" s="546" t="s">
        <v>325</v>
      </c>
      <c r="D33" s="551"/>
      <c r="E33" s="551"/>
      <c r="F33" s="551"/>
      <c r="G33" s="551"/>
      <c r="H33" s="551"/>
      <c r="I33" s="551"/>
      <c r="J33" s="551"/>
      <c r="K33" s="551"/>
      <c r="L33" s="551"/>
      <c r="M33" s="551"/>
      <c r="N33" s="551"/>
      <c r="O33" s="551"/>
      <c r="P33" s="551"/>
      <c r="Q33" s="551"/>
      <c r="R33" s="551"/>
      <c r="S33" s="551"/>
      <c r="T33" s="551"/>
      <c r="U33" s="551"/>
      <c r="V33" s="551"/>
      <c r="W33" s="551"/>
      <c r="X33" s="551"/>
      <c r="Y33" s="551"/>
      <c r="Z33" s="551"/>
      <c r="AA33" s="551"/>
      <c r="AB33" s="546" t="s">
        <v>325</v>
      </c>
      <c r="AC33" s="551"/>
      <c r="AD33" s="551"/>
      <c r="AE33" s="551"/>
      <c r="AF33" s="551"/>
      <c r="AG33" s="551"/>
      <c r="AH33" s="551"/>
      <c r="AI33" s="552"/>
    </row>
    <row r="34" spans="1:35" x14ac:dyDescent="0.2">
      <c r="A34" s="144"/>
      <c r="B34" s="555"/>
      <c r="C34" s="556"/>
      <c r="D34" s="556"/>
      <c r="E34" s="556"/>
      <c r="F34" s="556"/>
      <c r="G34" s="556"/>
      <c r="H34" s="556"/>
      <c r="I34" s="556"/>
      <c r="J34" s="556"/>
      <c r="K34" s="556"/>
      <c r="L34" s="556"/>
      <c r="M34" s="556"/>
      <c r="N34" s="556"/>
      <c r="O34" s="556"/>
      <c r="P34" s="556"/>
      <c r="Q34" s="556"/>
      <c r="R34" s="556"/>
      <c r="S34" s="556"/>
      <c r="T34" s="556"/>
      <c r="U34" s="556"/>
      <c r="V34" s="556"/>
      <c r="W34" s="556"/>
      <c r="X34" s="556"/>
      <c r="Y34" s="556"/>
      <c r="Z34" s="556"/>
      <c r="AA34" s="556"/>
      <c r="AB34" s="556"/>
      <c r="AC34" s="556"/>
      <c r="AD34" s="556"/>
      <c r="AE34" s="556"/>
      <c r="AF34" s="556"/>
      <c r="AG34" s="556"/>
      <c r="AH34" s="556"/>
      <c r="AI34" s="557"/>
    </row>
    <row r="35" spans="1:35" x14ac:dyDescent="0.2">
      <c r="A35" s="144"/>
    </row>
    <row r="36" spans="1:35" ht="13.5" thickBot="1" x14ac:dyDescent="0.25">
      <c r="B36" s="413" t="s">
        <v>2388</v>
      </c>
    </row>
    <row r="37" spans="1:35" ht="13.5" thickBot="1" x14ac:dyDescent="0.25">
      <c r="B37" s="21"/>
      <c r="C37" s="538"/>
      <c r="D37" s="12" t="s">
        <v>2392</v>
      </c>
    </row>
    <row r="38" spans="1:35" x14ac:dyDescent="0.2">
      <c r="C38" s="546" t="s">
        <v>325</v>
      </c>
      <c r="D38" s="12" t="s">
        <v>2399</v>
      </c>
    </row>
    <row r="39" spans="1:35" x14ac:dyDescent="0.2">
      <c r="C39" s="5"/>
      <c r="D39" s="12"/>
      <c r="F39" s="12" t="s">
        <v>2401</v>
      </c>
    </row>
    <row r="40" spans="1:35" x14ac:dyDescent="0.2">
      <c r="F40" s="12" t="s">
        <v>2391</v>
      </c>
    </row>
    <row r="42" spans="1:35" x14ac:dyDescent="0.2">
      <c r="C42" s="12" t="s">
        <v>2390</v>
      </c>
    </row>
    <row r="43" spans="1:35" x14ac:dyDescent="0.2">
      <c r="C43" s="12" t="s">
        <v>2389</v>
      </c>
    </row>
    <row r="45" spans="1:35" x14ac:dyDescent="0.2">
      <c r="B45" s="559" t="s">
        <v>2393</v>
      </c>
    </row>
  </sheetData>
  <phoneticPr fontId="14" type="noConversion"/>
  <hyperlinks>
    <hyperlink ref="AB1" location="Index!A1" display="back to index" xr:uid="{00000000-0004-0000-0B00-000000000000}"/>
  </hyperlinks>
  <printOptions gridLines="1"/>
  <pageMargins left="0.74803149606299213" right="0.55118110236220474" top="0.39370078740157483" bottom="0.39370078740157483" header="0" footer="0.51181102362204722"/>
  <pageSetup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50"/>
  <sheetViews>
    <sheetView workbookViewId="0">
      <pane xSplit="1" ySplit="2" topLeftCell="B3" activePane="bottomRight" state="frozen"/>
      <selection pane="topRight" activeCell="B1" sqref="B1"/>
      <selection pane="bottomLeft" activeCell="A3" sqref="A3"/>
      <selection pane="bottomRight" activeCell="A13" sqref="A13"/>
    </sheetView>
  </sheetViews>
  <sheetFormatPr defaultRowHeight="12.75" x14ac:dyDescent="0.2"/>
  <cols>
    <col min="1" max="1" width="20.28515625" style="25" customWidth="1"/>
    <col min="2" max="2" width="10.28515625" style="5" customWidth="1"/>
    <col min="3" max="3" width="19.7109375" style="5" bestFit="1" customWidth="1"/>
    <col min="4" max="4" width="11.28515625" style="5" customWidth="1"/>
    <col min="5" max="5" width="3.7109375" style="5" customWidth="1"/>
    <col min="6" max="6" width="5.42578125" style="5" customWidth="1"/>
    <col min="7" max="7" width="6" style="5" customWidth="1"/>
    <col min="8" max="8" width="7.5703125" style="5" customWidth="1"/>
    <col min="9" max="9" width="63" customWidth="1"/>
  </cols>
  <sheetData>
    <row r="1" spans="1:12" s="86" customFormat="1" ht="27" customHeight="1" x14ac:dyDescent="0.2">
      <c r="A1" s="83" t="s">
        <v>673</v>
      </c>
      <c r="B1" s="84"/>
      <c r="C1" s="85"/>
      <c r="E1" s="85"/>
      <c r="F1" s="85"/>
      <c r="G1" s="85"/>
      <c r="I1" s="165" t="str">
        <f>Title!$A$5</f>
        <v>Version: 3.0.3. Copyright The State of Queensland</v>
      </c>
      <c r="L1" s="565" t="s">
        <v>2210</v>
      </c>
    </row>
    <row r="2" spans="1:12" s="9" customFormat="1" ht="37.5" customHeight="1" x14ac:dyDescent="0.25">
      <c r="A2" s="22" t="s">
        <v>63</v>
      </c>
      <c r="B2" s="23" t="s">
        <v>70</v>
      </c>
      <c r="C2" s="23" t="s">
        <v>377</v>
      </c>
      <c r="D2" s="23" t="s">
        <v>787</v>
      </c>
      <c r="E2" s="27" t="s">
        <v>805</v>
      </c>
      <c r="F2" s="27" t="s">
        <v>3337</v>
      </c>
      <c r="G2" s="23" t="s">
        <v>458</v>
      </c>
      <c r="H2" s="24" t="s">
        <v>429</v>
      </c>
      <c r="I2" s="9" t="s">
        <v>378</v>
      </c>
    </row>
    <row r="3" spans="1:12" s="58" customFormat="1" ht="27.75" customHeight="1" x14ac:dyDescent="0.25">
      <c r="A3" s="65" t="s">
        <v>1146</v>
      </c>
      <c r="B3" s="55"/>
      <c r="C3" s="55"/>
      <c r="D3" s="55"/>
      <c r="E3" s="55"/>
      <c r="F3" s="55"/>
      <c r="G3" s="55"/>
      <c r="H3" s="57"/>
    </row>
    <row r="4" spans="1:12" x14ac:dyDescent="0.2">
      <c r="A4" s="29" t="s">
        <v>1101</v>
      </c>
      <c r="B4" s="41" t="s">
        <v>71</v>
      </c>
      <c r="C4" s="42" t="s">
        <v>433</v>
      </c>
      <c r="D4" s="41" t="s">
        <v>69</v>
      </c>
      <c r="E4" s="41"/>
      <c r="F4" s="41"/>
      <c r="G4" s="41" t="s">
        <v>354</v>
      </c>
      <c r="H4" s="43" t="s">
        <v>772</v>
      </c>
      <c r="I4" s="7" t="s">
        <v>476</v>
      </c>
    </row>
    <row r="5" spans="1:12" x14ac:dyDescent="0.2">
      <c r="A5" s="30" t="s">
        <v>1102</v>
      </c>
      <c r="B5" s="44" t="s">
        <v>72</v>
      </c>
      <c r="C5" s="45" t="s">
        <v>432</v>
      </c>
      <c r="D5" s="44" t="s">
        <v>69</v>
      </c>
      <c r="E5" s="44"/>
      <c r="F5" s="44"/>
      <c r="G5" s="44" t="s">
        <v>354</v>
      </c>
      <c r="H5" s="46" t="s">
        <v>773</v>
      </c>
      <c r="I5" s="116" t="s">
        <v>3837</v>
      </c>
    </row>
    <row r="6" spans="1:12" x14ac:dyDescent="0.2">
      <c r="A6" s="30" t="s">
        <v>1103</v>
      </c>
      <c r="B6" s="44" t="s">
        <v>73</v>
      </c>
      <c r="C6" s="45" t="s">
        <v>434</v>
      </c>
      <c r="D6" s="44" t="s">
        <v>69</v>
      </c>
      <c r="E6" s="44"/>
      <c r="F6" s="44"/>
      <c r="G6" s="44" t="s">
        <v>354</v>
      </c>
      <c r="H6" s="46" t="s">
        <v>774</v>
      </c>
      <c r="I6" s="116" t="s">
        <v>3838</v>
      </c>
    </row>
    <row r="7" spans="1:12" x14ac:dyDescent="0.2">
      <c r="A7" s="30" t="s">
        <v>1104</v>
      </c>
      <c r="B7" s="44" t="s">
        <v>217</v>
      </c>
      <c r="C7" s="45" t="s">
        <v>435</v>
      </c>
      <c r="D7" s="44" t="s">
        <v>69</v>
      </c>
      <c r="E7" s="44"/>
      <c r="F7" s="44"/>
      <c r="G7" s="44"/>
      <c r="H7" s="46" t="s">
        <v>775</v>
      </c>
      <c r="I7" s="7" t="s">
        <v>477</v>
      </c>
    </row>
    <row r="8" spans="1:12" x14ac:dyDescent="0.2">
      <c r="A8" s="30" t="s">
        <v>1105</v>
      </c>
      <c r="B8" s="44" t="s">
        <v>511</v>
      </c>
      <c r="C8" s="45" t="s">
        <v>304</v>
      </c>
      <c r="D8" s="44" t="s">
        <v>69</v>
      </c>
      <c r="E8" s="44"/>
      <c r="F8" s="44"/>
      <c r="G8" s="44"/>
      <c r="H8" s="46" t="s">
        <v>776</v>
      </c>
      <c r="I8" s="20" t="s">
        <v>33</v>
      </c>
    </row>
    <row r="9" spans="1:12" x14ac:dyDescent="0.2">
      <c r="A9" s="30" t="s">
        <v>1106</v>
      </c>
      <c r="B9" s="44" t="s">
        <v>66</v>
      </c>
      <c r="C9" s="45" t="s">
        <v>351</v>
      </c>
      <c r="D9" s="44" t="s">
        <v>69</v>
      </c>
      <c r="E9" s="44"/>
      <c r="F9" s="44"/>
      <c r="G9" s="44" t="s">
        <v>354</v>
      </c>
      <c r="H9" s="46" t="s">
        <v>446</v>
      </c>
      <c r="I9" s="665" t="s">
        <v>3017</v>
      </c>
    </row>
    <row r="10" spans="1:12" x14ac:dyDescent="0.2">
      <c r="A10" s="30" t="s">
        <v>1107</v>
      </c>
      <c r="B10" s="44" t="s">
        <v>67</v>
      </c>
      <c r="C10" s="45" t="s">
        <v>352</v>
      </c>
      <c r="D10" s="44" t="s">
        <v>69</v>
      </c>
      <c r="E10" s="44"/>
      <c r="F10" s="44"/>
      <c r="G10" s="44" t="s">
        <v>354</v>
      </c>
      <c r="H10" s="46" t="s">
        <v>447</v>
      </c>
      <c r="I10" s="665" t="s">
        <v>3016</v>
      </c>
    </row>
    <row r="11" spans="1:12" x14ac:dyDescent="0.2">
      <c r="A11" s="30" t="s">
        <v>1108</v>
      </c>
      <c r="B11" s="44" t="s">
        <v>77</v>
      </c>
      <c r="C11" s="45" t="s">
        <v>459</v>
      </c>
      <c r="D11" s="44" t="s">
        <v>69</v>
      </c>
      <c r="E11" s="44"/>
      <c r="F11" s="44"/>
      <c r="G11" s="44"/>
      <c r="H11" s="46" t="s">
        <v>450</v>
      </c>
      <c r="I11" s="7" t="s">
        <v>478</v>
      </c>
    </row>
    <row r="12" spans="1:12" x14ac:dyDescent="0.2">
      <c r="A12" s="30" t="s">
        <v>1109</v>
      </c>
      <c r="B12" s="44" t="s">
        <v>74</v>
      </c>
      <c r="C12" s="45" t="s">
        <v>460</v>
      </c>
      <c r="D12" s="44" t="s">
        <v>69</v>
      </c>
      <c r="E12" s="44"/>
      <c r="F12" s="44"/>
      <c r="G12" s="44"/>
      <c r="H12" s="46" t="s">
        <v>451</v>
      </c>
      <c r="I12" s="7" t="s">
        <v>9</v>
      </c>
    </row>
    <row r="13" spans="1:12" x14ac:dyDescent="0.2">
      <c r="A13" s="30" t="s">
        <v>1110</v>
      </c>
      <c r="B13" s="44" t="s">
        <v>105</v>
      </c>
      <c r="C13" s="45" t="s">
        <v>374</v>
      </c>
      <c r="D13" s="44" t="s">
        <v>342</v>
      </c>
      <c r="E13" s="44"/>
      <c r="F13" s="44"/>
      <c r="G13" s="44"/>
      <c r="H13" s="46" t="s">
        <v>780</v>
      </c>
      <c r="I13" s="7" t="s">
        <v>748</v>
      </c>
    </row>
    <row r="14" spans="1:12" x14ac:dyDescent="0.2">
      <c r="A14" s="30" t="s">
        <v>1111</v>
      </c>
      <c r="B14" s="44" t="s">
        <v>75</v>
      </c>
      <c r="C14" s="45" t="s">
        <v>461</v>
      </c>
      <c r="D14" s="44" t="s">
        <v>398</v>
      </c>
      <c r="E14" s="44"/>
      <c r="F14" s="44"/>
      <c r="G14" s="44"/>
      <c r="H14" s="46" t="s">
        <v>781</v>
      </c>
      <c r="I14" s="20" t="s">
        <v>749</v>
      </c>
    </row>
    <row r="15" spans="1:12" x14ac:dyDescent="0.2">
      <c r="A15" s="30" t="s">
        <v>1112</v>
      </c>
      <c r="B15" s="44" t="s">
        <v>116</v>
      </c>
      <c r="C15" s="45" t="s">
        <v>117</v>
      </c>
      <c r="D15" s="44" t="s">
        <v>398</v>
      </c>
      <c r="E15" s="44" t="s">
        <v>808</v>
      </c>
      <c r="F15" s="44"/>
      <c r="G15" s="44"/>
      <c r="H15" s="299"/>
      <c r="I15" s="20" t="s">
        <v>724</v>
      </c>
    </row>
    <row r="16" spans="1:12" x14ac:dyDescent="0.2">
      <c r="A16" s="30" t="s">
        <v>1113</v>
      </c>
      <c r="B16" s="44" t="s">
        <v>76</v>
      </c>
      <c r="C16" s="45" t="s">
        <v>462</v>
      </c>
      <c r="D16" s="44" t="s">
        <v>346</v>
      </c>
      <c r="E16" s="44"/>
      <c r="F16" s="44"/>
      <c r="G16" s="44"/>
      <c r="H16" s="46" t="s">
        <v>777</v>
      </c>
      <c r="I16" s="20" t="s">
        <v>750</v>
      </c>
    </row>
    <row r="17" spans="1:9" x14ac:dyDescent="0.2">
      <c r="A17" s="354" t="s">
        <v>1114</v>
      </c>
      <c r="B17" s="44" t="s">
        <v>347</v>
      </c>
      <c r="C17" s="45" t="s">
        <v>348</v>
      </c>
      <c r="D17" s="44" t="s">
        <v>346</v>
      </c>
      <c r="E17" s="44" t="s">
        <v>808</v>
      </c>
      <c r="F17" s="44"/>
      <c r="G17" s="44"/>
      <c r="H17" s="46"/>
      <c r="I17" s="120" t="s">
        <v>3684</v>
      </c>
    </row>
    <row r="18" spans="1:9" x14ac:dyDescent="0.2">
      <c r="A18" s="30" t="s">
        <v>1115</v>
      </c>
      <c r="B18" s="44" t="s">
        <v>78</v>
      </c>
      <c r="C18" s="45" t="s">
        <v>463</v>
      </c>
      <c r="D18" s="44" t="s">
        <v>626</v>
      </c>
      <c r="E18" s="44" t="s">
        <v>807</v>
      </c>
      <c r="F18" s="44"/>
      <c r="G18" s="44"/>
      <c r="H18" s="46" t="s">
        <v>443</v>
      </c>
      <c r="I18" s="20" t="s">
        <v>751</v>
      </c>
    </row>
    <row r="19" spans="1:9" x14ac:dyDescent="0.2">
      <c r="A19" s="30" t="s">
        <v>1116</v>
      </c>
      <c r="B19" s="44" t="s">
        <v>80</v>
      </c>
      <c r="C19" s="45" t="s">
        <v>436</v>
      </c>
      <c r="D19" s="44" t="s">
        <v>626</v>
      </c>
      <c r="E19" s="44" t="s">
        <v>807</v>
      </c>
      <c r="F19" s="44"/>
      <c r="G19" s="44" t="s">
        <v>354</v>
      </c>
      <c r="H19" s="46" t="s">
        <v>445</v>
      </c>
      <c r="I19" s="20" t="s">
        <v>754</v>
      </c>
    </row>
    <row r="20" spans="1:9" x14ac:dyDescent="0.2">
      <c r="A20" s="30" t="s">
        <v>1658</v>
      </c>
      <c r="B20" s="44" t="s">
        <v>510</v>
      </c>
      <c r="C20" s="45" t="s">
        <v>464</v>
      </c>
      <c r="D20" s="44" t="s">
        <v>430</v>
      </c>
      <c r="E20" s="44" t="s">
        <v>806</v>
      </c>
      <c r="F20" s="44"/>
      <c r="G20" s="44"/>
      <c r="H20" s="46" t="s">
        <v>442</v>
      </c>
      <c r="I20" s="7" t="s">
        <v>752</v>
      </c>
    </row>
    <row r="21" spans="1:9" x14ac:dyDescent="0.2">
      <c r="A21" s="30" t="s">
        <v>1118</v>
      </c>
      <c r="B21" s="44" t="s">
        <v>79</v>
      </c>
      <c r="C21" s="45" t="s">
        <v>465</v>
      </c>
      <c r="D21" s="44" t="s">
        <v>430</v>
      </c>
      <c r="E21" s="44" t="s">
        <v>807</v>
      </c>
      <c r="F21" s="44"/>
      <c r="G21" s="44"/>
      <c r="H21" s="46" t="s">
        <v>444</v>
      </c>
      <c r="I21" s="7" t="s">
        <v>753</v>
      </c>
    </row>
    <row r="22" spans="1:9" s="353" customFormat="1" x14ac:dyDescent="0.2">
      <c r="A22" s="348" t="s">
        <v>1119</v>
      </c>
      <c r="B22" s="349" t="s">
        <v>260</v>
      </c>
      <c r="C22" s="350" t="s">
        <v>353</v>
      </c>
      <c r="D22" s="349" t="s">
        <v>430</v>
      </c>
      <c r="E22" s="349" t="s">
        <v>807</v>
      </c>
      <c r="F22" s="349"/>
      <c r="G22" s="349" t="s">
        <v>354</v>
      </c>
      <c r="H22" s="351" t="s">
        <v>732</v>
      </c>
      <c r="I22" s="352" t="s">
        <v>1</v>
      </c>
    </row>
    <row r="23" spans="1:9" s="12" customFormat="1" x14ac:dyDescent="0.2">
      <c r="A23" s="354" t="s">
        <v>1120</v>
      </c>
      <c r="B23" s="150" t="s">
        <v>81</v>
      </c>
      <c r="C23" s="149" t="s">
        <v>437</v>
      </c>
      <c r="D23" s="150" t="s">
        <v>398</v>
      </c>
      <c r="E23" s="150" t="s">
        <v>808</v>
      </c>
      <c r="F23" s="150"/>
      <c r="G23" s="150" t="s">
        <v>354</v>
      </c>
      <c r="H23" s="299" t="s">
        <v>448</v>
      </c>
      <c r="I23" s="120" t="s">
        <v>755</v>
      </c>
    </row>
    <row r="24" spans="1:9" s="12" customFormat="1" x14ac:dyDescent="0.2">
      <c r="A24" s="354" t="s">
        <v>1121</v>
      </c>
      <c r="B24" s="150" t="s">
        <v>427</v>
      </c>
      <c r="C24" s="149" t="s">
        <v>305</v>
      </c>
      <c r="D24" s="150" t="s">
        <v>398</v>
      </c>
      <c r="E24" s="150" t="s">
        <v>808</v>
      </c>
      <c r="F24" s="150"/>
      <c r="G24" s="150"/>
      <c r="H24" s="299" t="s">
        <v>449</v>
      </c>
      <c r="I24" s="120" t="s">
        <v>745</v>
      </c>
    </row>
    <row r="25" spans="1:9" s="12" customFormat="1" x14ac:dyDescent="0.2">
      <c r="A25" s="355" t="s">
        <v>1122</v>
      </c>
      <c r="B25" s="356" t="s">
        <v>428</v>
      </c>
      <c r="C25" s="357" t="s">
        <v>306</v>
      </c>
      <c r="D25" s="356" t="s">
        <v>398</v>
      </c>
      <c r="E25" s="356" t="s">
        <v>807</v>
      </c>
      <c r="F25" s="356"/>
      <c r="G25" s="356"/>
      <c r="H25" s="358" t="s">
        <v>1561</v>
      </c>
      <c r="I25" s="120" t="s">
        <v>2546</v>
      </c>
    </row>
    <row r="26" spans="1:9" s="301" customFormat="1" x14ac:dyDescent="0.2">
      <c r="A26" s="661" t="s">
        <v>2993</v>
      </c>
      <c r="B26" s="662" t="s">
        <v>2996</v>
      </c>
      <c r="C26" s="663" t="s">
        <v>2994</v>
      </c>
      <c r="D26" s="662" t="s">
        <v>69</v>
      </c>
      <c r="E26" s="662"/>
      <c r="F26" s="662"/>
      <c r="G26" s="662"/>
      <c r="H26" s="664" t="s">
        <v>2995</v>
      </c>
      <c r="I26" s="663" t="s">
        <v>3015</v>
      </c>
    </row>
    <row r="27" spans="1:9" s="58" customFormat="1" ht="33.75" customHeight="1" x14ac:dyDescent="0.25">
      <c r="A27" s="59" t="s">
        <v>671</v>
      </c>
      <c r="B27" s="60"/>
      <c r="C27" s="60"/>
      <c r="D27" s="60"/>
      <c r="E27" s="60"/>
      <c r="F27" s="60" t="s">
        <v>3720</v>
      </c>
      <c r="G27" s="60"/>
      <c r="H27" s="61"/>
    </row>
    <row r="28" spans="1:9" x14ac:dyDescent="0.2">
      <c r="A28" s="29" t="s">
        <v>1101</v>
      </c>
      <c r="B28" s="41" t="s">
        <v>355</v>
      </c>
      <c r="C28" s="42" t="s">
        <v>433</v>
      </c>
      <c r="D28" s="41" t="s">
        <v>360</v>
      </c>
      <c r="E28" s="41"/>
      <c r="F28" s="41"/>
      <c r="G28" s="41"/>
      <c r="H28" s="43" t="s">
        <v>354</v>
      </c>
      <c r="I28" s="20" t="s">
        <v>349</v>
      </c>
    </row>
    <row r="29" spans="1:9" x14ac:dyDescent="0.2">
      <c r="A29" s="30" t="s">
        <v>1102</v>
      </c>
      <c r="B29" s="44" t="s">
        <v>356</v>
      </c>
      <c r="C29" s="45" t="s">
        <v>432</v>
      </c>
      <c r="D29" s="44" t="s">
        <v>360</v>
      </c>
      <c r="E29" s="44"/>
      <c r="F29" s="150"/>
      <c r="G29" s="44"/>
      <c r="H29" s="46" t="s">
        <v>354</v>
      </c>
      <c r="I29" s="20" t="s">
        <v>349</v>
      </c>
    </row>
    <row r="30" spans="1:9" x14ac:dyDescent="0.2">
      <c r="A30" s="30" t="s">
        <v>1103</v>
      </c>
      <c r="B30" s="44" t="s">
        <v>357</v>
      </c>
      <c r="C30" s="45" t="s">
        <v>307</v>
      </c>
      <c r="D30" s="44" t="s">
        <v>360</v>
      </c>
      <c r="E30" s="44"/>
      <c r="F30" s="44"/>
      <c r="G30" s="44"/>
      <c r="H30" s="46" t="s">
        <v>354</v>
      </c>
      <c r="I30" s="20" t="s">
        <v>34</v>
      </c>
    </row>
    <row r="31" spans="1:9" x14ac:dyDescent="0.2">
      <c r="A31" s="30" t="s">
        <v>1123</v>
      </c>
      <c r="B31" s="44" t="s">
        <v>358</v>
      </c>
      <c r="C31" s="45" t="s">
        <v>374</v>
      </c>
      <c r="D31" s="44" t="s">
        <v>360</v>
      </c>
      <c r="E31" s="44"/>
      <c r="F31" s="44"/>
      <c r="G31" s="44"/>
      <c r="H31" s="46" t="s">
        <v>354</v>
      </c>
      <c r="I31" s="20" t="s">
        <v>35</v>
      </c>
    </row>
    <row r="32" spans="1:9" x14ac:dyDescent="0.2">
      <c r="A32" s="31" t="s">
        <v>1105</v>
      </c>
      <c r="B32" s="47" t="s">
        <v>359</v>
      </c>
      <c r="C32" s="48" t="s">
        <v>304</v>
      </c>
      <c r="D32" s="47" t="s">
        <v>360</v>
      </c>
      <c r="E32" s="47"/>
      <c r="F32" s="47"/>
      <c r="G32" s="47"/>
      <c r="H32" s="49" t="s">
        <v>354</v>
      </c>
      <c r="I32" s="116" t="s">
        <v>3763</v>
      </c>
    </row>
    <row r="33" spans="1:9" s="64" customFormat="1" ht="30.75" customHeight="1" x14ac:dyDescent="0.25">
      <c r="A33" s="59" t="s">
        <v>118</v>
      </c>
      <c r="B33" s="62"/>
      <c r="C33" s="62"/>
      <c r="D33" s="62"/>
      <c r="E33" s="62"/>
      <c r="F33" s="811" t="s">
        <v>3720</v>
      </c>
      <c r="G33" s="62"/>
      <c r="H33" s="63"/>
    </row>
    <row r="34" spans="1:9" s="164" customFormat="1" x14ac:dyDescent="0.2">
      <c r="A34" s="158" t="s">
        <v>1147</v>
      </c>
      <c r="B34" s="159" t="s">
        <v>1149</v>
      </c>
      <c r="C34" s="160" t="s">
        <v>1151</v>
      </c>
      <c r="D34" s="159" t="s">
        <v>1155</v>
      </c>
      <c r="E34" s="161"/>
      <c r="F34" s="161"/>
      <c r="G34" s="161"/>
      <c r="H34" s="162"/>
      <c r="I34" s="163" t="s">
        <v>1153</v>
      </c>
    </row>
    <row r="35" spans="1:9" s="157" customFormat="1" x14ac:dyDescent="0.2">
      <c r="A35" s="155" t="s">
        <v>1148</v>
      </c>
      <c r="B35" s="44" t="s">
        <v>1150</v>
      </c>
      <c r="C35" s="149" t="s">
        <v>1152</v>
      </c>
      <c r="D35" s="150" t="s">
        <v>1155</v>
      </c>
      <c r="E35" s="44"/>
      <c r="F35" s="44"/>
      <c r="G35" s="44"/>
      <c r="H35" s="44"/>
      <c r="I35" s="156" t="s">
        <v>1154</v>
      </c>
    </row>
    <row r="36" spans="1:9" s="40" customFormat="1" ht="38.25" x14ac:dyDescent="0.2">
      <c r="A36" s="151" t="s">
        <v>120</v>
      </c>
      <c r="B36" s="152" t="s">
        <v>119</v>
      </c>
      <c r="C36" s="152" t="s">
        <v>382</v>
      </c>
      <c r="D36" s="152" t="s">
        <v>398</v>
      </c>
      <c r="E36" s="152" t="s">
        <v>808</v>
      </c>
      <c r="F36" s="152"/>
      <c r="G36" s="152"/>
      <c r="H36" s="153" t="s">
        <v>809</v>
      </c>
      <c r="I36" s="154" t="s">
        <v>1576</v>
      </c>
    </row>
    <row r="37" spans="1:9" s="64" customFormat="1" ht="33" customHeight="1" x14ac:dyDescent="0.25">
      <c r="A37" s="65" t="s">
        <v>1552</v>
      </c>
      <c r="B37" s="66"/>
      <c r="C37" s="66"/>
      <c r="D37" s="66"/>
      <c r="E37" s="66"/>
      <c r="F37" s="66"/>
      <c r="G37" s="66"/>
      <c r="H37" s="66"/>
    </row>
    <row r="38" spans="1:9" s="800" customFormat="1" x14ac:dyDescent="0.2">
      <c r="A38" s="865" t="s">
        <v>3882</v>
      </c>
      <c r="B38" s="796"/>
      <c r="C38" s="797" t="s">
        <v>407</v>
      </c>
      <c r="D38" s="796" t="s">
        <v>69</v>
      </c>
      <c r="E38" s="796"/>
      <c r="F38" s="796"/>
      <c r="G38" s="796"/>
      <c r="H38" s="798" t="s">
        <v>778</v>
      </c>
      <c r="I38" s="799" t="s">
        <v>408</v>
      </c>
    </row>
    <row r="39" spans="1:9" s="800" customFormat="1" x14ac:dyDescent="0.2">
      <c r="A39" s="865" t="s">
        <v>3883</v>
      </c>
      <c r="B39" s="796"/>
      <c r="C39" s="801" t="s">
        <v>406</v>
      </c>
      <c r="D39" s="796" t="s">
        <v>69</v>
      </c>
      <c r="E39" s="796" t="s">
        <v>807</v>
      </c>
      <c r="F39" s="796"/>
      <c r="G39" s="796"/>
      <c r="H39" s="798" t="s">
        <v>779</v>
      </c>
      <c r="I39" s="808" t="s">
        <v>746</v>
      </c>
    </row>
    <row r="40" spans="1:9" s="800" customFormat="1" x14ac:dyDescent="0.2">
      <c r="A40" s="865" t="s">
        <v>3881</v>
      </c>
      <c r="B40" s="796"/>
      <c r="C40" s="801" t="s">
        <v>782</v>
      </c>
      <c r="D40" s="796" t="s">
        <v>69</v>
      </c>
      <c r="E40" s="796" t="s">
        <v>806</v>
      </c>
      <c r="F40" s="796"/>
      <c r="G40" s="796"/>
      <c r="H40" s="798" t="s">
        <v>783</v>
      </c>
      <c r="I40" s="799" t="s">
        <v>349</v>
      </c>
    </row>
    <row r="41" spans="1:9" s="800" customFormat="1" x14ac:dyDescent="0.2">
      <c r="A41" s="865" t="s">
        <v>3884</v>
      </c>
      <c r="B41" s="796"/>
      <c r="C41" s="801" t="s">
        <v>381</v>
      </c>
      <c r="D41" s="796" t="s">
        <v>69</v>
      </c>
      <c r="E41" s="796"/>
      <c r="F41" s="796"/>
      <c r="G41" s="796"/>
      <c r="H41" s="798" t="s">
        <v>784</v>
      </c>
      <c r="I41" s="799" t="s">
        <v>349</v>
      </c>
    </row>
    <row r="42" spans="1:9" s="800" customFormat="1" x14ac:dyDescent="0.2">
      <c r="A42" s="866" t="s">
        <v>3885</v>
      </c>
      <c r="B42" s="802"/>
      <c r="C42" s="801" t="s">
        <v>379</v>
      </c>
      <c r="D42" s="796" t="s">
        <v>69</v>
      </c>
      <c r="E42" s="796"/>
      <c r="F42" s="796"/>
      <c r="G42" s="796"/>
      <c r="H42" s="798" t="s">
        <v>452</v>
      </c>
      <c r="I42" s="799" t="s">
        <v>349</v>
      </c>
    </row>
    <row r="43" spans="1:9" s="800" customFormat="1" x14ac:dyDescent="0.2">
      <c r="A43" s="866" t="s">
        <v>3886</v>
      </c>
      <c r="B43" s="796"/>
      <c r="C43" s="801" t="s">
        <v>380</v>
      </c>
      <c r="D43" s="796" t="s">
        <v>69</v>
      </c>
      <c r="E43" s="796"/>
      <c r="F43" s="796"/>
      <c r="G43" s="796"/>
      <c r="H43" s="798" t="s">
        <v>453</v>
      </c>
      <c r="I43" s="799" t="s">
        <v>349</v>
      </c>
    </row>
    <row r="44" spans="1:9" s="800" customFormat="1" x14ac:dyDescent="0.2">
      <c r="A44" s="865" t="s">
        <v>3887</v>
      </c>
      <c r="B44" s="796"/>
      <c r="C44" s="801" t="s">
        <v>454</v>
      </c>
      <c r="D44" s="796" t="s">
        <v>431</v>
      </c>
      <c r="E44" s="796" t="s">
        <v>806</v>
      </c>
      <c r="F44" s="796"/>
      <c r="G44" s="796"/>
      <c r="H44" s="798" t="s">
        <v>455</v>
      </c>
      <c r="I44" s="799" t="s">
        <v>349</v>
      </c>
    </row>
    <row r="45" spans="1:9" s="807" customFormat="1" ht="13.5" thickBot="1" x14ac:dyDescent="0.25">
      <c r="A45" s="867" t="s">
        <v>3888</v>
      </c>
      <c r="B45" s="803"/>
      <c r="C45" s="804" t="s">
        <v>456</v>
      </c>
      <c r="D45" s="803" t="s">
        <v>398</v>
      </c>
      <c r="E45" s="803" t="s">
        <v>806</v>
      </c>
      <c r="F45" s="796"/>
      <c r="G45" s="803"/>
      <c r="H45" s="805" t="s">
        <v>457</v>
      </c>
      <c r="I45" s="806" t="s">
        <v>349</v>
      </c>
    </row>
    <row r="46" spans="1:9" ht="26.25" customHeight="1" thickBot="1" x14ac:dyDescent="0.25">
      <c r="A46" s="50"/>
      <c r="F46" s="753">
        <f>COUNTA(F4:F36)/COUNTA(B4:B36) - 6.5%</f>
        <v>-4.8387096774193949E-4</v>
      </c>
    </row>
    <row r="48" spans="1:9" ht="23.25" customHeight="1" x14ac:dyDescent="0.2">
      <c r="A48" s="50" t="s">
        <v>376</v>
      </c>
    </row>
    <row r="49" spans="1:1" x14ac:dyDescent="0.2">
      <c r="A49" s="809" t="s">
        <v>3667</v>
      </c>
    </row>
    <row r="50" spans="1:1" x14ac:dyDescent="0.2">
      <c r="A50" s="25" t="s">
        <v>1518</v>
      </c>
    </row>
  </sheetData>
  <phoneticPr fontId="14" type="noConversion"/>
  <hyperlinks>
    <hyperlink ref="L1" location="Index!A1" display="back to index" xr:uid="{00000000-0004-0000-0C00-000000000000}"/>
  </hyperlinks>
  <printOptions horizontalCentered="1" gridLines="1"/>
  <pageMargins left="0.74803149606299213" right="0.74803149606299213" top="0.98425196850393704" bottom="0.98425196850393704" header="0.51181102362204722" footer="0.51181102362204722"/>
  <pageSetup orientation="portrait" r:id="rId1"/>
  <headerFooter alignWithMargins="0">
    <oddFooter>Page &amp;P of &amp;N</odd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2"/>
  <sheetViews>
    <sheetView workbookViewId="0">
      <selection activeCell="B8" sqref="B8"/>
    </sheetView>
  </sheetViews>
  <sheetFormatPr defaultRowHeight="12.75" x14ac:dyDescent="0.2"/>
  <cols>
    <col min="1" max="1" width="19.28515625" customWidth="1"/>
    <col min="2" max="2" width="65.85546875" style="26" customWidth="1"/>
    <col min="3" max="3" width="36.5703125" style="5" customWidth="1"/>
  </cols>
  <sheetData>
    <row r="1" spans="1:7" s="56" customFormat="1" ht="27" customHeight="1" x14ac:dyDescent="0.4">
      <c r="A1" s="905" t="s">
        <v>672</v>
      </c>
      <c r="B1" s="906"/>
      <c r="C1" s="432" t="str">
        <f>Title!$A$5</f>
        <v>Version: 3.0.3. Copyright The State of Queensland</v>
      </c>
      <c r="D1" s="103"/>
      <c r="E1" s="103"/>
      <c r="F1" s="103"/>
      <c r="G1" s="565" t="s">
        <v>2210</v>
      </c>
    </row>
    <row r="2" spans="1:7" ht="15.75" x14ac:dyDescent="0.25">
      <c r="A2" s="28" t="str">
        <f>Meters!A2</f>
        <v>MeterID</v>
      </c>
      <c r="B2" s="32" t="str">
        <f>Meters!I2</f>
        <v>Defintion</v>
      </c>
      <c r="C2" s="104" t="s">
        <v>674</v>
      </c>
    </row>
    <row r="3" spans="1:7" s="58" customFormat="1" ht="27.75" customHeight="1" x14ac:dyDescent="0.25">
      <c r="A3" s="59" t="s">
        <v>68</v>
      </c>
      <c r="B3" s="67" t="str">
        <f>'Lua-API'!M1</f>
        <v>Version: 3.0.3. Copyright The State of Queensland</v>
      </c>
      <c r="C3" s="60"/>
      <c r="D3" s="60"/>
      <c r="E3" s="60"/>
      <c r="F3" s="60"/>
      <c r="G3" s="60"/>
    </row>
    <row r="4" spans="1:7" s="35" customFormat="1" x14ac:dyDescent="0.2">
      <c r="A4" s="33" t="str">
        <f>Meters!A4</f>
        <v>stroke</v>
      </c>
      <c r="B4" s="34" t="str">
        <f>Meters!I4</f>
        <v>A count of total games played, not including free spins or free games</v>
      </c>
      <c r="C4" s="105" t="s">
        <v>675</v>
      </c>
    </row>
    <row r="5" spans="1:7" s="35" customFormat="1" ht="25.5" x14ac:dyDescent="0.2">
      <c r="A5" s="36" t="str">
        <f>Meters!A5</f>
        <v>turnover</v>
      </c>
      <c r="B5" s="37" t="str">
        <f>Meters!I5</f>
        <v xml:space="preserve">A total of all bets made on the EGM. *excludes RCRF turnover (qcom v1 included it)* </v>
      </c>
      <c r="C5" s="105" t="s">
        <v>676</v>
      </c>
    </row>
    <row r="6" spans="1:7" s="35" customFormat="1" ht="38.25" x14ac:dyDescent="0.2">
      <c r="A6" s="36" t="str">
        <f>Meters!A6</f>
        <v>wins</v>
      </c>
      <c r="B6" s="37" t="str">
        <f>Meters!I6</f>
        <v>Total wins paid to the EGM’s credit meter.  This meter includes all SAP wins, but excludes all LP wins (for tax reasons).*excludes RCRF Wins (qcom v1 included it)*</v>
      </c>
      <c r="C6" s="105" t="s">
        <v>676</v>
      </c>
    </row>
    <row r="7" spans="1:7" s="35" customFormat="1" ht="25.5" x14ac:dyDescent="0.2">
      <c r="A7" s="36" t="str">
        <f>Meters!A7</f>
        <v>cancelcredit</v>
      </c>
      <c r="B7" s="37" t="str">
        <f>Meters!I7</f>
        <v>Excludes cash ticket out. Note the GMNS Cancel Credit meter includes Cash Ticket out</v>
      </c>
      <c r="C7" s="105" t="s">
        <v>676</v>
      </c>
    </row>
    <row r="8" spans="1:7" s="35" customFormat="1" ht="39.950000000000003" customHeight="1" x14ac:dyDescent="0.2">
      <c r="A8" s="36" t="str">
        <f>Meters!A8</f>
        <v>gameswon</v>
      </c>
      <c r="B8" s="37" t="str">
        <f>Meters!I8</f>
        <v>Total number of games won, incremented at the end of each play if the play (including all features and gambles) results in a win. Excludes winning games whose wins were completely lost from subsequent double-up/gamble</v>
      </c>
      <c r="C8" s="105" t="s">
        <v>676</v>
      </c>
    </row>
    <row r="9" spans="1:7" s="35" customFormat="1" x14ac:dyDescent="0.2">
      <c r="A9" s="36" t="str">
        <f>Meters!A9</f>
        <v>ectin</v>
      </c>
      <c r="B9" s="37" t="str">
        <f>Meters!I9</f>
        <v>A total of all ECT related credit transfers onto the EGM's credit meter</v>
      </c>
      <c r="C9" s="105" t="s">
        <v>676</v>
      </c>
    </row>
    <row r="10" spans="1:7" s="35" customFormat="1" x14ac:dyDescent="0.2">
      <c r="A10" s="36" t="str">
        <f>Meters!A10</f>
        <v>ectout</v>
      </c>
      <c r="B10" s="37" t="str">
        <f>Meters!I10</f>
        <v>A total of all ECT related credit transfers off the EGM's credit meter</v>
      </c>
      <c r="C10" s="105" t="s">
        <v>676</v>
      </c>
    </row>
    <row r="11" spans="1:7" s="35" customFormat="1" ht="25.5" x14ac:dyDescent="0.2">
      <c r="A11" s="36" t="str">
        <f>Meters!A11</f>
        <v>gambleturnover</v>
      </c>
      <c r="B11" s="37" t="str">
        <f>Meters!I11</f>
        <v>Incremented by the amount bet from every gamble attempt. (I.e. this meter may be incremented multiple times per play)</v>
      </c>
      <c r="C11" s="105" t="s">
        <v>676</v>
      </c>
    </row>
    <row r="12" spans="1:7" s="35" customFormat="1" ht="25.5" x14ac:dyDescent="0.2">
      <c r="A12" s="36" t="str">
        <f>Meters!A12</f>
        <v>gamblewin</v>
      </c>
      <c r="B12" s="37" t="str">
        <f>Meters!I12</f>
        <v>Incremented by each win (if any) from every gamble attempt. (I.e. this meter may be incremented multiple times per play)</v>
      </c>
      <c r="C12" s="105" t="s">
        <v>676</v>
      </c>
    </row>
    <row r="13" spans="1:7" s="35" customFormat="1" x14ac:dyDescent="0.2">
      <c r="A13" s="36" t="str">
        <f>Meters!A13</f>
        <v>lpwins</v>
      </c>
      <c r="B13" s="37" t="str">
        <f>Meters!I13</f>
        <v>Total of all LP wins on the EGM</v>
      </c>
      <c r="C13" s="105" t="s">
        <v>676</v>
      </c>
    </row>
    <row r="14" spans="1:7" s="35" customFormat="1" x14ac:dyDescent="0.2">
      <c r="A14" s="36" t="str">
        <f>Meters!A14</f>
        <v>ticketin</v>
      </c>
      <c r="B14" s="37" t="str">
        <f>Meters!I14</f>
        <v>Total of all Cash Ticket In to the credit meter</v>
      </c>
      <c r="C14" s="105" t="s">
        <v>676</v>
      </c>
    </row>
    <row r="15" spans="1:7" s="35" customFormat="1" x14ac:dyDescent="0.2">
      <c r="A15" s="36" t="str">
        <f>Meters!A15</f>
        <v>ticketincount</v>
      </c>
      <c r="B15" s="37" t="str">
        <f>Meters!I15</f>
        <v xml:space="preserve">A count of total tickets stacked into the bna stacker.  </v>
      </c>
      <c r="C15" s="105" t="s">
        <v>676</v>
      </c>
    </row>
    <row r="16" spans="1:7" s="35" customFormat="1" x14ac:dyDescent="0.2">
      <c r="A16" s="36" t="str">
        <f>Meters!A16</f>
        <v>ticketout</v>
      </c>
      <c r="B16" s="37" t="str">
        <f>Meters!I16</f>
        <v>Total of all Cash Ticket Out (printed) deducted off the credit meter</v>
      </c>
      <c r="C16" s="105" t="s">
        <v>676</v>
      </c>
    </row>
    <row r="17" spans="1:7" s="35" customFormat="1" ht="76.5" customHeight="1" x14ac:dyDescent="0.2">
      <c r="A17" s="36" t="str">
        <f>Meters!A17</f>
        <v>ticketoutcount</v>
      </c>
      <c r="B17" s="37" t="str">
        <f>Meters!I17</f>
        <v>A count of total cash tickets print attempts.Increment just prior the logging the associated print events and commanding the TP to print. This meters provides the 'tser' value in related qcom 3 events. This meter is related to the TITO TSER field in QCOM v1.x, but it is not incremented the same way: in QCOM 1 TSER is a count of TO lockup entries; in QCOM 3 tser is a count of attempted TO prints.</v>
      </c>
      <c r="C17" s="105" t="s">
        <v>676</v>
      </c>
    </row>
    <row r="18" spans="1:7" s="35" customFormat="1" x14ac:dyDescent="0.2">
      <c r="A18" s="36" t="str">
        <f>Meters!A18</f>
        <v>coinsin</v>
      </c>
      <c r="B18" s="37" t="str">
        <f>Meters!I18</f>
        <v xml:space="preserve">Excludes refills. </v>
      </c>
      <c r="C18" s="105" t="s">
        <v>676</v>
      </c>
    </row>
    <row r="19" spans="1:7" s="35" customFormat="1" ht="25.5" x14ac:dyDescent="0.2">
      <c r="A19" s="36" t="str">
        <f>Meters!A19</f>
        <v>cashbox</v>
      </c>
      <c r="B19" s="37" t="str">
        <f>Meters!I19</f>
        <v>Total coins/tokens to the machine's cashbox, excluding banknotes and cash ticket in</v>
      </c>
      <c r="C19" s="105" t="s">
        <v>676</v>
      </c>
    </row>
    <row r="20" spans="1:7" s="35" customFormat="1" x14ac:dyDescent="0.2">
      <c r="A20" s="36" t="str">
        <f>Meters!A20</f>
        <v>refill</v>
      </c>
      <c r="B20" s="37" t="str">
        <f>Meters!I20</f>
        <v xml:space="preserve">Total amount of Hopper Refills recorded by an attendant. </v>
      </c>
      <c r="C20" s="105" t="s">
        <v>676</v>
      </c>
    </row>
    <row r="21" spans="1:7" s="35" customFormat="1" ht="25.5" x14ac:dyDescent="0.2">
      <c r="A21" s="36" t="str">
        <f>Meters!A21</f>
        <v>coinsout</v>
      </c>
      <c r="B21" s="37" t="str">
        <f>Meters!I21</f>
        <v>A total of all hopper collects, excluding extra coins paid re hopper runaways/overpays</v>
      </c>
      <c r="C21" s="105" t="s">
        <v>676</v>
      </c>
    </row>
    <row r="22" spans="1:7" s="35" customFormat="1" ht="25.5" x14ac:dyDescent="0.2">
      <c r="A22" s="579" t="str">
        <f>Meters!A22</f>
        <v>overpay</v>
      </c>
      <c r="B22" s="580" t="str">
        <f>Meters!I22</f>
        <v>As per GMNS; a "total of all coins detected as dispensed in error from hopper"</v>
      </c>
      <c r="C22" s="105" t="s">
        <v>676</v>
      </c>
    </row>
    <row r="23" spans="1:7" s="35" customFormat="1" x14ac:dyDescent="0.2">
      <c r="A23" s="36" t="str">
        <f>Meters!A23</f>
        <v>notesin</v>
      </c>
      <c r="B23" s="37" t="str">
        <f>Meters!I23</f>
        <v>A total of all banknotes accepted by the machine. Excludes cash ticket in.</v>
      </c>
      <c r="C23" s="105" t="s">
        <v>676</v>
      </c>
    </row>
    <row r="24" spans="1:7" s="35" customFormat="1" x14ac:dyDescent="0.2">
      <c r="A24" s="36" t="str">
        <f>Meters!A24</f>
        <v>notesincount</v>
      </c>
      <c r="B24" s="37" t="str">
        <f>Meters!I24</f>
        <v>Total number of banknotes accepted (count).Excludes cash ticket in.</v>
      </c>
      <c r="C24" s="105" t="s">
        <v>676</v>
      </c>
    </row>
    <row r="25" spans="1:7" s="35" customFormat="1" ht="42" customHeight="1" x14ac:dyDescent="0.2">
      <c r="A25" s="36" t="str">
        <f>Meters!A25</f>
        <v>notesrej</v>
      </c>
      <c r="B25" s="37" t="str">
        <f>Meters!I25</f>
        <v>Anything rejected from the banknote acceptor that was not recognised as a banknote or cash ticket in (i.e. no readable barcode).  Do not count machine or system denied rejections. Related: BANKNOTE_REJECTED state event.</v>
      </c>
      <c r="C25" s="105"/>
    </row>
    <row r="26" spans="1:7" s="342" customFormat="1" ht="38.25" x14ac:dyDescent="0.2">
      <c r="A26" s="581" t="str">
        <f>Meters!A26</f>
        <v>nzjpwin</v>
      </c>
      <c r="B26" s="582" t="str">
        <f>Meters!I26</f>
        <v>Refer NZ requirements re DL jackpots. EGMs must only report this meter (via hms initial state) if the EGM's country code is set to NZ. Related: state event: NZ_JPWIN</v>
      </c>
      <c r="C26" s="343" t="s">
        <v>676</v>
      </c>
    </row>
    <row r="27" spans="1:7" s="58" customFormat="1" ht="33.75" customHeight="1" x14ac:dyDescent="0.25">
      <c r="A27" s="907" t="s">
        <v>671</v>
      </c>
      <c r="B27" s="908"/>
      <c r="C27" s="60"/>
      <c r="D27" s="60"/>
      <c r="E27" s="60"/>
      <c r="F27" s="60"/>
      <c r="G27" s="60"/>
    </row>
    <row r="28" spans="1:7" s="35" customFormat="1" x14ac:dyDescent="0.2">
      <c r="A28" s="33" t="str">
        <f>Meters!A28</f>
        <v>stroke</v>
      </c>
      <c r="B28" s="34" t="str">
        <f>Meters!I28</f>
        <v>Refer QCOM v1.x</v>
      </c>
      <c r="C28" s="105" t="s">
        <v>676</v>
      </c>
    </row>
    <row r="29" spans="1:7" s="35" customFormat="1" x14ac:dyDescent="0.2">
      <c r="A29" s="36" t="str">
        <f>Meters!A29</f>
        <v>turnover</v>
      </c>
      <c r="B29" s="37" t="str">
        <f>Meters!I29</f>
        <v>Refer QCOM v1.x</v>
      </c>
      <c r="C29" s="105" t="s">
        <v>676</v>
      </c>
    </row>
    <row r="30" spans="1:7" s="35" customFormat="1" ht="25.5" x14ac:dyDescent="0.2">
      <c r="A30" s="36" t="str">
        <f>Meters!A30</f>
        <v>wins</v>
      </c>
      <c r="B30" s="37" t="str">
        <f>Meters!I30</f>
        <v xml:space="preserve">Refer QCOM v1.x.  This meter includes all SAP wins but excludes all LP wins </v>
      </c>
      <c r="C30" s="105" t="s">
        <v>676</v>
      </c>
    </row>
    <row r="31" spans="1:7" s="35" customFormat="1" x14ac:dyDescent="0.2">
      <c r="A31" s="36" t="str">
        <f>Meters!A31</f>
        <v>lpwin</v>
      </c>
      <c r="B31" s="37" t="str">
        <f>Meters!I31</f>
        <v>Refer QCOM v1.x.  This meter does not include SAP wins</v>
      </c>
      <c r="C31" s="105" t="s">
        <v>676</v>
      </c>
    </row>
    <row r="32" spans="1:7" s="40" customFormat="1" ht="38.25" x14ac:dyDescent="0.2">
      <c r="A32" s="38" t="str">
        <f>Meters!A32</f>
        <v>gameswon</v>
      </c>
      <c r="B32" s="39" t="str">
        <f>Meters!I32</f>
        <v>Refer QCOM v1.x. Total number of games for which the win amount was not zero, incremented at the end of each play if the play (including all features and gambles) results in a win</v>
      </c>
      <c r="C32" s="105" t="s">
        <v>676</v>
      </c>
    </row>
  </sheetData>
  <mergeCells count="2">
    <mergeCell ref="A1:B1"/>
    <mergeCell ref="A27:B27"/>
  </mergeCells>
  <phoneticPr fontId="14" type="noConversion"/>
  <hyperlinks>
    <hyperlink ref="G1" location="Index!A1" display="back to index" xr:uid="{00000000-0004-0000-0D00-000000000000}"/>
  </hyperlinks>
  <pageMargins left="0.75" right="0.75" top="1" bottom="1" header="0.5" footer="0.5"/>
  <pageSetup paperSize="9" orientation="portrait" r:id="rId1"/>
  <headerFooter alignWithMargins="0">
    <oddFooter>Page &amp;P of &amp;N</odd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45"/>
  <sheetViews>
    <sheetView workbookViewId="0">
      <selection activeCell="A6" sqref="A6"/>
    </sheetView>
  </sheetViews>
  <sheetFormatPr defaultRowHeight="12.75" x14ac:dyDescent="0.2"/>
  <cols>
    <col min="1" max="1" width="12.140625" customWidth="1"/>
    <col min="2" max="2" width="8.28515625" customWidth="1"/>
    <col min="3" max="6" width="3.28515625" style="5" bestFit="1" customWidth="1"/>
    <col min="7" max="7" width="4" style="5" bestFit="1" customWidth="1"/>
    <col min="8" max="8" width="29.42578125" style="1" customWidth="1"/>
    <col min="9" max="9" width="19.28515625" customWidth="1"/>
  </cols>
  <sheetData>
    <row r="1" spans="1:19" s="141" customFormat="1" ht="27" customHeight="1" x14ac:dyDescent="0.2">
      <c r="A1" s="139" t="s">
        <v>2618</v>
      </c>
      <c r="B1" s="139"/>
      <c r="C1" s="583"/>
      <c r="D1" s="583"/>
      <c r="E1" s="143"/>
      <c r="F1" s="143"/>
      <c r="G1" s="143"/>
      <c r="I1" s="143"/>
      <c r="J1" s="143"/>
      <c r="L1" s="587"/>
      <c r="Q1" s="588"/>
      <c r="R1" s="588" t="str">
        <f>Title!$A$5</f>
        <v>Version: 3.0.3. Copyright The State of Queensland</v>
      </c>
      <c r="S1" s="565" t="s">
        <v>2210</v>
      </c>
    </row>
    <row r="2" spans="1:19" s="584" customFormat="1" ht="105.75" x14ac:dyDescent="0.2">
      <c r="A2" s="589" t="s">
        <v>2625</v>
      </c>
      <c r="B2" s="584" t="s">
        <v>1864</v>
      </c>
      <c r="C2" s="586" t="s">
        <v>320</v>
      </c>
      <c r="D2" s="586" t="s">
        <v>2609</v>
      </c>
      <c r="E2" s="586" t="s">
        <v>2610</v>
      </c>
      <c r="F2" s="586" t="s">
        <v>3645</v>
      </c>
      <c r="G2" s="586" t="s">
        <v>3644</v>
      </c>
      <c r="H2" s="589" t="s">
        <v>2675</v>
      </c>
      <c r="I2" s="584" t="s">
        <v>376</v>
      </c>
      <c r="J2" s="909" t="s">
        <v>2776</v>
      </c>
      <c r="K2" s="909"/>
      <c r="L2" s="909"/>
      <c r="M2" s="909"/>
    </row>
    <row r="3" spans="1:19" ht="18" customHeight="1" x14ac:dyDescent="0.2">
      <c r="A3" s="598" t="s">
        <v>706</v>
      </c>
      <c r="B3" s="599" t="s">
        <v>607</v>
      </c>
      <c r="C3" s="600"/>
      <c r="D3" s="601"/>
      <c r="E3" s="601" t="s">
        <v>106</v>
      </c>
      <c r="F3" s="601"/>
      <c r="G3" s="600" t="s">
        <v>2671</v>
      </c>
      <c r="H3" s="610"/>
    </row>
    <row r="4" spans="1:19" s="593" customFormat="1" x14ac:dyDescent="0.2">
      <c r="A4" s="602" t="s">
        <v>2580</v>
      </c>
      <c r="B4" s="603" t="s">
        <v>607</v>
      </c>
      <c r="C4" s="604"/>
      <c r="D4" s="605"/>
      <c r="E4" s="605" t="s">
        <v>106</v>
      </c>
      <c r="F4" s="605"/>
      <c r="G4" s="604" t="s">
        <v>2671</v>
      </c>
      <c r="H4" s="611"/>
      <c r="I4" s="594" t="s">
        <v>2634</v>
      </c>
    </row>
    <row r="5" spans="1:19" s="637" customFormat="1" x14ac:dyDescent="0.2">
      <c r="A5" s="634" t="s">
        <v>2798</v>
      </c>
      <c r="B5" s="634" t="s">
        <v>2148</v>
      </c>
      <c r="C5" s="635"/>
      <c r="D5" s="635" t="s">
        <v>106</v>
      </c>
      <c r="E5" s="635"/>
      <c r="F5" s="635" t="s">
        <v>106</v>
      </c>
      <c r="G5" s="635"/>
      <c r="H5" s="636" t="s">
        <v>2799</v>
      </c>
      <c r="I5" s="637" t="s">
        <v>2800</v>
      </c>
    </row>
    <row r="6" spans="1:19" s="593" customFormat="1" x14ac:dyDescent="0.2">
      <c r="A6" s="602" t="s">
        <v>2589</v>
      </c>
      <c r="B6" s="603" t="s">
        <v>607</v>
      </c>
      <c r="C6" s="604"/>
      <c r="D6" s="605"/>
      <c r="E6" s="605" t="s">
        <v>106</v>
      </c>
      <c r="F6" s="605"/>
      <c r="G6" s="604" t="s">
        <v>2671</v>
      </c>
      <c r="H6" s="611"/>
    </row>
    <row r="7" spans="1:19" x14ac:dyDescent="0.2">
      <c r="A7" s="598" t="s">
        <v>2591</v>
      </c>
      <c r="B7" s="599" t="s">
        <v>185</v>
      </c>
      <c r="C7" s="600"/>
      <c r="D7" s="601"/>
      <c r="E7" s="601" t="s">
        <v>106</v>
      </c>
      <c r="F7" s="601"/>
      <c r="G7" s="600" t="s">
        <v>2671</v>
      </c>
      <c r="H7" s="610"/>
      <c r="L7" s="301"/>
    </row>
    <row r="8" spans="1:19" s="593" customFormat="1" x14ac:dyDescent="0.2">
      <c r="A8" s="602" t="s">
        <v>2590</v>
      </c>
      <c r="B8" s="603" t="s">
        <v>607</v>
      </c>
      <c r="C8" s="604"/>
      <c r="D8" s="605"/>
      <c r="E8" s="605"/>
      <c r="F8" s="605"/>
      <c r="G8" s="604" t="s">
        <v>2671</v>
      </c>
      <c r="H8" s="612" t="s">
        <v>2619</v>
      </c>
    </row>
    <row r="9" spans="1:19" x14ac:dyDescent="0.2">
      <c r="A9" s="598" t="s">
        <v>2592</v>
      </c>
      <c r="B9" s="599" t="s">
        <v>761</v>
      </c>
      <c r="C9" s="600"/>
      <c r="D9" s="601"/>
      <c r="E9" s="601"/>
      <c r="F9" s="601" t="s">
        <v>119</v>
      </c>
      <c r="G9" s="600" t="s">
        <v>2671</v>
      </c>
      <c r="H9" s="612" t="s">
        <v>2677</v>
      </c>
    </row>
    <row r="10" spans="1:19" s="593" customFormat="1" x14ac:dyDescent="0.2">
      <c r="A10" s="602" t="s">
        <v>2594</v>
      </c>
      <c r="B10" s="603" t="s">
        <v>607</v>
      </c>
      <c r="C10" s="604"/>
      <c r="D10" s="606" t="s">
        <v>2617</v>
      </c>
      <c r="E10" s="605"/>
      <c r="F10" s="605"/>
      <c r="G10" s="604" t="s">
        <v>105</v>
      </c>
      <c r="H10" s="614" t="s">
        <v>2676</v>
      </c>
      <c r="I10" s="595" t="s">
        <v>2616</v>
      </c>
    </row>
    <row r="11" spans="1:19" x14ac:dyDescent="0.2">
      <c r="A11" s="598" t="s">
        <v>2593</v>
      </c>
      <c r="B11" s="599" t="s">
        <v>1220</v>
      </c>
      <c r="C11" s="600"/>
      <c r="D11" s="601" t="s">
        <v>106</v>
      </c>
      <c r="E11" s="600" t="s">
        <v>106</v>
      </c>
      <c r="F11" s="600"/>
      <c r="G11" s="600" t="s">
        <v>2671</v>
      </c>
      <c r="H11" s="612"/>
      <c r="I11" s="440"/>
    </row>
    <row r="12" spans="1:19" s="593" customFormat="1" x14ac:dyDescent="0.2">
      <c r="A12" s="602" t="s">
        <v>2595</v>
      </c>
      <c r="B12" s="603" t="s">
        <v>1220</v>
      </c>
      <c r="C12" s="604" t="s">
        <v>538</v>
      </c>
      <c r="D12" s="605" t="s">
        <v>106</v>
      </c>
      <c r="E12" s="604"/>
      <c r="F12" s="604" t="s">
        <v>106</v>
      </c>
      <c r="G12" s="604" t="s">
        <v>2671</v>
      </c>
      <c r="H12" s="614" t="s">
        <v>2676</v>
      </c>
      <c r="I12" s="596"/>
    </row>
    <row r="13" spans="1:19" x14ac:dyDescent="0.2">
      <c r="A13" s="598" t="s">
        <v>2596</v>
      </c>
      <c r="B13" s="599" t="s">
        <v>1220</v>
      </c>
      <c r="C13" s="600" t="s">
        <v>40</v>
      </c>
      <c r="D13" s="601"/>
      <c r="E13" s="600"/>
      <c r="F13" s="600" t="s">
        <v>106</v>
      </c>
      <c r="G13" s="600" t="s">
        <v>2671</v>
      </c>
      <c r="H13" s="614" t="s">
        <v>2676</v>
      </c>
      <c r="I13" s="440"/>
    </row>
    <row r="14" spans="1:19" s="593" customFormat="1" x14ac:dyDescent="0.2">
      <c r="A14" s="602" t="s">
        <v>2597</v>
      </c>
      <c r="B14" s="603" t="s">
        <v>1220</v>
      </c>
      <c r="C14" s="604" t="s">
        <v>40</v>
      </c>
      <c r="D14" s="605" t="s">
        <v>106</v>
      </c>
      <c r="E14" s="604"/>
      <c r="F14" s="604" t="s">
        <v>106</v>
      </c>
      <c r="G14" s="604" t="s">
        <v>2671</v>
      </c>
      <c r="H14" s="614" t="s">
        <v>2676</v>
      </c>
    </row>
    <row r="15" spans="1:19" x14ac:dyDescent="0.2">
      <c r="A15" s="598" t="s">
        <v>2598</v>
      </c>
      <c r="B15" s="599" t="s">
        <v>761</v>
      </c>
      <c r="C15" s="600" t="s">
        <v>40</v>
      </c>
      <c r="D15" s="601" t="s">
        <v>106</v>
      </c>
      <c r="E15" s="600"/>
      <c r="F15" s="600" t="s">
        <v>106</v>
      </c>
      <c r="G15" s="600" t="s">
        <v>2671</v>
      </c>
      <c r="H15" s="614" t="s">
        <v>2676</v>
      </c>
    </row>
    <row r="16" spans="1:19" x14ac:dyDescent="0.2">
      <c r="A16" s="599" t="s">
        <v>2608</v>
      </c>
      <c r="B16" s="599" t="s">
        <v>1220</v>
      </c>
      <c r="C16" s="600" t="s">
        <v>40</v>
      </c>
      <c r="D16" s="601"/>
      <c r="E16" s="600"/>
      <c r="F16" s="600"/>
      <c r="G16" s="600" t="s">
        <v>2671</v>
      </c>
      <c r="H16" s="612" t="s">
        <v>2619</v>
      </c>
    </row>
    <row r="17" spans="1:10" s="593" customFormat="1" x14ac:dyDescent="0.2">
      <c r="A17" s="602" t="s">
        <v>2600</v>
      </c>
      <c r="B17" s="603" t="s">
        <v>2148</v>
      </c>
      <c r="C17" s="604" t="s">
        <v>538</v>
      </c>
      <c r="D17" s="605"/>
      <c r="E17" s="604"/>
      <c r="F17" s="604"/>
      <c r="G17" s="604" t="s">
        <v>2671</v>
      </c>
      <c r="H17" s="613" t="s">
        <v>2619</v>
      </c>
      <c r="I17" s="597"/>
    </row>
    <row r="18" spans="1:10" x14ac:dyDescent="0.2">
      <c r="A18" s="598" t="s">
        <v>2885</v>
      </c>
      <c r="B18" s="599" t="s">
        <v>1220</v>
      </c>
      <c r="C18" s="600" t="s">
        <v>40</v>
      </c>
      <c r="D18" s="601" t="s">
        <v>106</v>
      </c>
      <c r="E18" s="600" t="s">
        <v>106</v>
      </c>
      <c r="F18" s="600"/>
      <c r="G18" s="600" t="s">
        <v>2671</v>
      </c>
      <c r="H18" s="612" t="s">
        <v>2619</v>
      </c>
      <c r="I18" s="607" t="s">
        <v>2886</v>
      </c>
    </row>
    <row r="19" spans="1:10" s="593" customFormat="1" x14ac:dyDescent="0.2">
      <c r="A19" s="602" t="s">
        <v>2601</v>
      </c>
      <c r="B19" s="603" t="s">
        <v>2148</v>
      </c>
      <c r="C19" s="604" t="s">
        <v>538</v>
      </c>
      <c r="D19" s="605"/>
      <c r="E19" s="604"/>
      <c r="F19" s="604"/>
      <c r="G19" s="604" t="s">
        <v>2671</v>
      </c>
      <c r="H19" s="613" t="s">
        <v>2619</v>
      </c>
    </row>
    <row r="20" spans="1:10" x14ac:dyDescent="0.2">
      <c r="A20" s="598" t="s">
        <v>2602</v>
      </c>
      <c r="B20" s="599" t="s">
        <v>608</v>
      </c>
      <c r="C20" s="600"/>
      <c r="D20" s="601"/>
      <c r="E20" s="600" t="s">
        <v>106</v>
      </c>
      <c r="F20" s="600"/>
      <c r="G20" s="600" t="s">
        <v>2671</v>
      </c>
      <c r="H20" s="610"/>
    </row>
    <row r="21" spans="1:10" x14ac:dyDescent="0.2">
      <c r="A21" s="599" t="s">
        <v>2631</v>
      </c>
      <c r="B21" s="599" t="s">
        <v>185</v>
      </c>
      <c r="C21" s="600"/>
      <c r="D21" s="601"/>
      <c r="E21" s="600" t="s">
        <v>106</v>
      </c>
      <c r="F21" s="600"/>
      <c r="G21" s="600" t="s">
        <v>2671</v>
      </c>
      <c r="H21" s="610"/>
      <c r="I21" s="12" t="s">
        <v>2633</v>
      </c>
    </row>
    <row r="22" spans="1:10" s="593" customFormat="1" x14ac:dyDescent="0.2">
      <c r="A22" s="602"/>
      <c r="B22" s="602"/>
      <c r="C22" s="605"/>
      <c r="D22" s="605"/>
      <c r="E22" s="605"/>
      <c r="F22" s="605"/>
      <c r="G22" s="605"/>
      <c r="H22" s="611"/>
    </row>
    <row r="23" spans="1:10" x14ac:dyDescent="0.2">
      <c r="A23" s="599" t="s">
        <v>1102</v>
      </c>
      <c r="B23" s="599" t="s">
        <v>2148</v>
      </c>
      <c r="C23" s="600" t="s">
        <v>538</v>
      </c>
      <c r="D23" s="601"/>
      <c r="E23" s="601"/>
      <c r="F23" s="601"/>
      <c r="G23" s="600" t="s">
        <v>2671</v>
      </c>
      <c r="H23" s="612" t="s">
        <v>269</v>
      </c>
      <c r="I23" s="12" t="s">
        <v>2639</v>
      </c>
      <c r="J23" s="593" t="s">
        <v>2638</v>
      </c>
    </row>
    <row r="24" spans="1:10" s="593" customFormat="1" x14ac:dyDescent="0.2">
      <c r="A24" s="602" t="s">
        <v>2603</v>
      </c>
      <c r="B24" s="603" t="s">
        <v>2148</v>
      </c>
      <c r="C24" s="604"/>
      <c r="D24" s="605"/>
      <c r="E24" s="605"/>
      <c r="F24" s="605"/>
      <c r="G24" s="604" t="s">
        <v>2671</v>
      </c>
      <c r="H24" s="613" t="s">
        <v>2607</v>
      </c>
      <c r="I24" s="12" t="s">
        <v>2639</v>
      </c>
    </row>
    <row r="25" spans="1:10" x14ac:dyDescent="0.2">
      <c r="A25" s="598" t="s">
        <v>1103</v>
      </c>
      <c r="B25" s="599" t="s">
        <v>2148</v>
      </c>
      <c r="C25" s="600" t="s">
        <v>538</v>
      </c>
      <c r="D25" s="601"/>
      <c r="E25" s="601"/>
      <c r="F25" s="601"/>
      <c r="G25" s="600" t="s">
        <v>2671</v>
      </c>
      <c r="H25" s="612" t="s">
        <v>2607</v>
      </c>
      <c r="I25" s="12" t="s">
        <v>2639</v>
      </c>
    </row>
    <row r="26" spans="1:10" s="593" customFormat="1" x14ac:dyDescent="0.2">
      <c r="A26" s="602" t="s">
        <v>2615</v>
      </c>
      <c r="B26" s="603" t="s">
        <v>2148</v>
      </c>
      <c r="C26" s="604" t="s">
        <v>538</v>
      </c>
      <c r="D26" s="605"/>
      <c r="E26" s="605"/>
      <c r="F26" s="605" t="s">
        <v>1200</v>
      </c>
      <c r="G26" s="604" t="s">
        <v>2671</v>
      </c>
      <c r="H26" s="616" t="s">
        <v>2674</v>
      </c>
      <c r="I26" s="617" t="s">
        <v>2678</v>
      </c>
    </row>
    <row r="27" spans="1:10" x14ac:dyDescent="0.2">
      <c r="A27" s="599" t="s">
        <v>2611</v>
      </c>
      <c r="B27" s="599" t="s">
        <v>1220</v>
      </c>
      <c r="C27" s="600" t="s">
        <v>538</v>
      </c>
      <c r="D27" s="601"/>
      <c r="E27" s="601"/>
      <c r="F27" s="601" t="s">
        <v>106</v>
      </c>
      <c r="G27" s="600" t="s">
        <v>1200</v>
      </c>
      <c r="H27" s="612" t="s">
        <v>2614</v>
      </c>
      <c r="I27" s="12"/>
    </row>
    <row r="28" spans="1:10" s="593" customFormat="1" x14ac:dyDescent="0.2">
      <c r="A28" s="602" t="s">
        <v>2604</v>
      </c>
      <c r="B28" s="603" t="s">
        <v>1220</v>
      </c>
      <c r="C28" s="604" t="s">
        <v>538</v>
      </c>
      <c r="D28" s="605"/>
      <c r="E28" s="605"/>
      <c r="F28" s="604" t="s">
        <v>106</v>
      </c>
      <c r="G28" s="604" t="s">
        <v>1200</v>
      </c>
      <c r="H28" s="613" t="s">
        <v>2614</v>
      </c>
      <c r="I28" s="596"/>
    </row>
    <row r="29" spans="1:10" x14ac:dyDescent="0.2">
      <c r="A29" s="598" t="s">
        <v>2605</v>
      </c>
      <c r="B29" s="603" t="s">
        <v>2148</v>
      </c>
      <c r="C29" s="600" t="s">
        <v>538</v>
      </c>
      <c r="D29" s="601"/>
      <c r="E29" s="601"/>
      <c r="F29" s="601"/>
      <c r="G29" s="600" t="s">
        <v>1200</v>
      </c>
      <c r="H29" s="612" t="s">
        <v>2626</v>
      </c>
    </row>
    <row r="30" spans="1:10" s="593" customFormat="1" x14ac:dyDescent="0.2">
      <c r="A30" s="602" t="s">
        <v>2606</v>
      </c>
      <c r="B30" s="603" t="s">
        <v>2148</v>
      </c>
      <c r="C30" s="604" t="s">
        <v>538</v>
      </c>
      <c r="D30" s="605"/>
      <c r="E30" s="605"/>
      <c r="F30" s="605"/>
      <c r="G30" s="604" t="s">
        <v>1200</v>
      </c>
      <c r="H30" s="613" t="s">
        <v>2627</v>
      </c>
      <c r="I30" s="593" t="s">
        <v>2692</v>
      </c>
    </row>
    <row r="31" spans="1:10" x14ac:dyDescent="0.2">
      <c r="A31" s="598"/>
      <c r="B31" s="598"/>
      <c r="C31" s="601"/>
      <c r="D31" s="601"/>
      <c r="E31" s="601"/>
      <c r="F31" s="601"/>
      <c r="G31" s="601"/>
      <c r="H31" s="610"/>
    </row>
    <row r="32" spans="1:10" s="593" customFormat="1" x14ac:dyDescent="0.2">
      <c r="A32" s="602" t="s">
        <v>2599</v>
      </c>
      <c r="B32" s="602" t="s">
        <v>607</v>
      </c>
      <c r="C32" s="605"/>
      <c r="D32" s="605" t="s">
        <v>106</v>
      </c>
      <c r="E32" s="605" t="s">
        <v>106</v>
      </c>
      <c r="F32" s="605"/>
      <c r="G32" s="604" t="s">
        <v>2671</v>
      </c>
      <c r="H32" s="611"/>
    </row>
    <row r="33" spans="1:9" x14ac:dyDescent="0.2">
      <c r="A33" s="599"/>
      <c r="B33" s="598"/>
      <c r="C33" s="601"/>
      <c r="D33" s="601"/>
      <c r="E33" s="601"/>
      <c r="F33" s="601"/>
      <c r="G33" s="601"/>
      <c r="H33" s="610"/>
    </row>
    <row r="34" spans="1:9" x14ac:dyDescent="0.2">
      <c r="A34" s="599" t="s">
        <v>2613</v>
      </c>
      <c r="B34" s="599" t="s">
        <v>812</v>
      </c>
      <c r="C34" s="601"/>
      <c r="D34" s="600"/>
      <c r="E34" s="601"/>
      <c r="F34" s="601"/>
      <c r="G34" s="600" t="s">
        <v>2671</v>
      </c>
      <c r="H34" s="612" t="s">
        <v>3646</v>
      </c>
      <c r="I34" s="12"/>
    </row>
    <row r="35" spans="1:9" x14ac:dyDescent="0.2">
      <c r="A35" s="598" t="s">
        <v>2612</v>
      </c>
      <c r="B35" s="599" t="s">
        <v>812</v>
      </c>
      <c r="C35" s="601"/>
      <c r="D35" s="600"/>
      <c r="E35" s="601"/>
      <c r="F35" s="601"/>
      <c r="G35" s="600" t="s">
        <v>2671</v>
      </c>
      <c r="H35" s="612" t="s">
        <v>3647</v>
      </c>
    </row>
    <row r="36" spans="1:9" x14ac:dyDescent="0.2">
      <c r="A36" s="598"/>
      <c r="B36" s="598"/>
      <c r="C36" s="601"/>
      <c r="D36" s="601"/>
      <c r="E36" s="601"/>
      <c r="F36" s="601"/>
      <c r="G36" s="601"/>
      <c r="H36" s="610"/>
    </row>
    <row r="37" spans="1:9" s="591" customFormat="1" x14ac:dyDescent="0.2">
      <c r="A37" s="584" t="s">
        <v>10</v>
      </c>
      <c r="C37" s="592"/>
      <c r="D37" s="592"/>
      <c r="E37" s="592"/>
      <c r="F37" s="592"/>
      <c r="G37" s="592"/>
      <c r="H37" s="615"/>
    </row>
    <row r="38" spans="1:9" x14ac:dyDescent="0.2">
      <c r="A38" s="590" t="s">
        <v>2673</v>
      </c>
      <c r="B38" s="585" t="s">
        <v>2620</v>
      </c>
    </row>
    <row r="39" spans="1:9" x14ac:dyDescent="0.2">
      <c r="A39" s="590" t="s">
        <v>2621</v>
      </c>
      <c r="B39" s="585" t="s">
        <v>2623</v>
      </c>
    </row>
    <row r="40" spans="1:9" x14ac:dyDescent="0.2">
      <c r="B40" s="12" t="s">
        <v>2624</v>
      </c>
    </row>
    <row r="41" spans="1:9" x14ac:dyDescent="0.2">
      <c r="A41" s="12" t="s">
        <v>2672</v>
      </c>
      <c r="B41" s="12"/>
    </row>
    <row r="42" spans="1:9" x14ac:dyDescent="0.2">
      <c r="A42" s="12" t="s">
        <v>2629</v>
      </c>
      <c r="B42" s="12"/>
    </row>
    <row r="44" spans="1:9" x14ac:dyDescent="0.2">
      <c r="A44" s="12" t="s">
        <v>2622</v>
      </c>
    </row>
    <row r="45" spans="1:9" x14ac:dyDescent="0.2">
      <c r="A45" s="12" t="s">
        <v>2662</v>
      </c>
    </row>
  </sheetData>
  <mergeCells count="1">
    <mergeCell ref="J2:M2"/>
  </mergeCells>
  <hyperlinks>
    <hyperlink ref="S1" location="Index!A1" display="back to index" xr:uid="{00000000-0004-0000-0E00-000000000000}"/>
  </hyperlinks>
  <pageMargins left="0.7" right="0.7" top="0.75" bottom="0.75" header="0.3" footer="0.3"/>
  <pageSetup paperSize="9" orientation="portrait" r:id="rId1"/>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Q94"/>
  <sheetViews>
    <sheetView showGridLines="0" zoomScaleNormal="100" workbookViewId="0">
      <selection activeCell="N26" sqref="N26"/>
    </sheetView>
  </sheetViews>
  <sheetFormatPr defaultRowHeight="15" x14ac:dyDescent="0.25"/>
  <cols>
    <col min="1" max="1" width="11" style="214" customWidth="1"/>
    <col min="2" max="2" width="22.7109375" style="217" customWidth="1"/>
    <col min="3" max="3" width="19.5703125" style="227" customWidth="1"/>
    <col min="4" max="4" width="22.7109375" style="221" customWidth="1"/>
    <col min="5" max="5" width="4.85546875" style="214" customWidth="1"/>
    <col min="6" max="10" width="16.42578125" style="215" customWidth="1"/>
    <col min="11" max="11" width="17.5703125" style="215" customWidth="1"/>
    <col min="12" max="12" width="6.42578125" style="215" customWidth="1"/>
    <col min="13" max="16" width="9.140625" style="214"/>
    <col min="17" max="17" width="58.7109375" style="214" customWidth="1"/>
    <col min="18" max="16384" width="9.140625" style="214"/>
  </cols>
  <sheetData>
    <row r="1" spans="1:17" s="141" customFormat="1" ht="27" customHeight="1" x14ac:dyDescent="0.2">
      <c r="A1" s="139" t="s">
        <v>1430</v>
      </c>
      <c r="B1" s="140"/>
      <c r="C1" s="285"/>
      <c r="H1" s="142"/>
      <c r="I1" s="143"/>
      <c r="J1" s="143"/>
      <c r="K1" s="143"/>
      <c r="L1" s="143"/>
      <c r="M1" s="143"/>
      <c r="O1" s="565" t="s">
        <v>2210</v>
      </c>
    </row>
    <row r="2" spans="1:17" s="144" customFormat="1" ht="12.75" x14ac:dyDescent="0.2">
      <c r="A2" s="910" t="str">
        <f>Title!$A$5</f>
        <v>Version: 3.0.3. Copyright The State of Queensland</v>
      </c>
      <c r="B2" s="910" t="str">
        <f>Title!$A$5</f>
        <v>Version: 3.0.3. Copyright The State of Queensland</v>
      </c>
      <c r="C2" s="910" t="str">
        <f>Title!$A$5</f>
        <v>Version: 3.0.3. Copyright The State of Queensland</v>
      </c>
      <c r="D2" s="910" t="str">
        <f>Title!$A$5</f>
        <v>Version: 3.0.3. Copyright The State of Queensland</v>
      </c>
      <c r="E2" s="910" t="str">
        <f>Title!$A$5</f>
        <v>Version: 3.0.3. Copyright The State of Queensland</v>
      </c>
      <c r="F2" s="910" t="str">
        <f>Title!$A$5</f>
        <v>Version: 3.0.3. Copyright The State of Queensland</v>
      </c>
      <c r="G2" s="910"/>
      <c r="H2" s="910" t="str">
        <f>Title!$A$5</f>
        <v>Version: 3.0.3. Copyright The State of Queensland</v>
      </c>
      <c r="I2" s="910" t="str">
        <f>Title!$A$5</f>
        <v>Version: 3.0.3. Copyright The State of Queensland</v>
      </c>
      <c r="J2" s="910" t="str">
        <f>Title!$A$5</f>
        <v>Version: 3.0.3. Copyright The State of Queensland</v>
      </c>
      <c r="K2" s="910" t="str">
        <f>Title!$A$5</f>
        <v>Version: 3.0.3. Copyright The State of Queensland</v>
      </c>
      <c r="L2" s="910" t="str">
        <f>Title!$A$5</f>
        <v>Version: 3.0.3. Copyright The State of Queensland</v>
      </c>
    </row>
    <row r="3" spans="1:17" s="229" customFormat="1" ht="12.75" x14ac:dyDescent="0.2">
      <c r="A3" s="228"/>
      <c r="B3" s="228"/>
      <c r="C3" s="228"/>
      <c r="D3" s="228"/>
      <c r="E3" s="228"/>
      <c r="F3" s="228"/>
      <c r="G3" s="228"/>
      <c r="H3" s="228"/>
      <c r="I3" s="228"/>
      <c r="J3" s="228"/>
      <c r="K3" s="228"/>
      <c r="L3" s="228"/>
    </row>
    <row r="4" spans="1:17" s="213" customFormat="1" ht="44.25" customHeight="1" x14ac:dyDescent="0.35">
      <c r="B4" s="911" t="s">
        <v>1448</v>
      </c>
      <c r="C4" s="911"/>
      <c r="D4" s="911"/>
      <c r="F4" s="921"/>
      <c r="G4" s="921"/>
      <c r="H4" s="921"/>
      <c r="I4" s="921"/>
      <c r="J4" s="921"/>
      <c r="K4" s="921"/>
      <c r="L4" s="921"/>
    </row>
    <row r="5" spans="1:17" ht="15.75" customHeight="1" x14ac:dyDescent="0.25">
      <c r="B5" s="258" t="s">
        <v>1449</v>
      </c>
      <c r="C5" s="259"/>
      <c r="D5" s="260" t="s">
        <v>3744</v>
      </c>
    </row>
    <row r="6" spans="1:17" s="216" customFormat="1" ht="59.25" customHeight="1" thickBot="1" x14ac:dyDescent="0.4">
      <c r="B6" s="261" t="s">
        <v>1414</v>
      </c>
      <c r="C6" s="262" t="s">
        <v>1415</v>
      </c>
      <c r="D6" s="263" t="s">
        <v>1441</v>
      </c>
      <c r="F6" s="912" t="s">
        <v>1450</v>
      </c>
      <c r="G6" s="913"/>
      <c r="H6" s="913"/>
      <c r="I6" s="913"/>
      <c r="J6" s="913"/>
      <c r="K6" s="913"/>
      <c r="L6" s="914"/>
    </row>
    <row r="7" spans="1:17" ht="30" customHeight="1" thickBot="1" x14ac:dyDescent="0.3">
      <c r="B7" s="244"/>
      <c r="C7" s="218"/>
      <c r="D7" s="245" t="s">
        <v>1416</v>
      </c>
      <c r="F7" s="270" t="s">
        <v>1432</v>
      </c>
      <c r="G7" s="270" t="s">
        <v>1417</v>
      </c>
      <c r="H7" s="271" t="s">
        <v>3736</v>
      </c>
      <c r="I7" s="271" t="s">
        <v>1427</v>
      </c>
      <c r="J7" s="272" t="s">
        <v>1433</v>
      </c>
      <c r="K7" s="272" t="s">
        <v>1443</v>
      </c>
      <c r="L7" s="272" t="s">
        <v>1446</v>
      </c>
    </row>
    <row r="8" spans="1:17" x14ac:dyDescent="0.25">
      <c r="B8" s="246" t="s">
        <v>1432</v>
      </c>
      <c r="C8" s="219"/>
      <c r="D8" s="246" t="s">
        <v>3737</v>
      </c>
      <c r="F8" s="232"/>
      <c r="G8" s="232"/>
      <c r="H8" s="240"/>
      <c r="I8" s="240"/>
      <c r="J8" s="233"/>
      <c r="K8" s="233"/>
      <c r="L8" s="294"/>
    </row>
    <row r="9" spans="1:17" ht="29.25" customHeight="1" x14ac:dyDescent="0.25">
      <c r="B9" s="247"/>
      <c r="C9" s="296" t="s">
        <v>1418</v>
      </c>
      <c r="D9" s="248"/>
      <c r="E9" s="231"/>
      <c r="F9" s="234" t="s">
        <v>1420</v>
      </c>
      <c r="G9" s="234" t="s">
        <v>3743</v>
      </c>
      <c r="H9" s="241" t="s">
        <v>1419</v>
      </c>
      <c r="I9" s="234" t="s">
        <v>3743</v>
      </c>
      <c r="J9" s="241" t="s">
        <v>1420</v>
      </c>
      <c r="K9" s="241" t="s">
        <v>1420</v>
      </c>
      <c r="L9" s="282"/>
    </row>
    <row r="10" spans="1:17" ht="15.75" thickBot="1" x14ac:dyDescent="0.3">
      <c r="B10" s="244" t="s">
        <v>1417</v>
      </c>
      <c r="C10" s="220"/>
      <c r="D10" s="249" t="s">
        <v>1447</v>
      </c>
      <c r="E10" s="231"/>
      <c r="F10" s="234"/>
      <c r="G10" s="234"/>
      <c r="H10" s="241"/>
      <c r="I10" s="241"/>
      <c r="J10" s="235"/>
      <c r="K10" s="235"/>
      <c r="L10" s="282"/>
      <c r="O10" s="295"/>
    </row>
    <row r="11" spans="1:17" x14ac:dyDescent="0.25">
      <c r="B11" s="247"/>
      <c r="C11" s="254"/>
      <c r="D11" s="248"/>
      <c r="E11" s="231"/>
      <c r="F11" s="264"/>
      <c r="G11" s="264"/>
      <c r="H11" s="265"/>
      <c r="I11" s="265"/>
      <c r="J11" s="266"/>
      <c r="K11" s="266"/>
      <c r="L11" s="282"/>
    </row>
    <row r="12" spans="1:17" ht="30" customHeight="1" x14ac:dyDescent="0.25">
      <c r="B12" s="247"/>
      <c r="C12" s="222" t="s">
        <v>1421</v>
      </c>
      <c r="D12" s="250"/>
      <c r="E12" s="231"/>
      <c r="F12" s="236" t="s">
        <v>3740</v>
      </c>
      <c r="G12" s="236" t="s">
        <v>3746</v>
      </c>
      <c r="H12" s="242" t="s">
        <v>1419</v>
      </c>
      <c r="I12" s="242" t="s">
        <v>1420</v>
      </c>
      <c r="J12" s="237" t="s">
        <v>1436</v>
      </c>
      <c r="K12" s="237" t="s">
        <v>1420</v>
      </c>
      <c r="L12" s="282"/>
      <c r="Q12" s="223"/>
    </row>
    <row r="13" spans="1:17" ht="15.75" thickBot="1" x14ac:dyDescent="0.3">
      <c r="B13" s="247"/>
      <c r="C13" s="255"/>
      <c r="D13" s="287"/>
      <c r="E13" s="231"/>
      <c r="F13" s="267"/>
      <c r="G13" s="267"/>
      <c r="H13" s="268"/>
      <c r="I13" s="268" t="s">
        <v>1437</v>
      </c>
      <c r="J13" s="269" t="s">
        <v>1438</v>
      </c>
      <c r="K13" s="269"/>
      <c r="L13" s="282"/>
    </row>
    <row r="14" spans="1:17" ht="12" customHeight="1" x14ac:dyDescent="0.25">
      <c r="B14" s="247"/>
      <c r="C14" s="224"/>
      <c r="D14" s="288" t="s">
        <v>1422</v>
      </c>
      <c r="E14" s="231"/>
      <c r="F14" s="238"/>
      <c r="G14" s="238"/>
      <c r="H14" s="931" t="s">
        <v>3747</v>
      </c>
      <c r="I14" s="243"/>
      <c r="J14" s="239"/>
      <c r="K14" s="239"/>
      <c r="L14" s="282"/>
    </row>
    <row r="15" spans="1:17" ht="12" customHeight="1" x14ac:dyDescent="0.25">
      <c r="B15" s="247"/>
      <c r="C15" s="224"/>
      <c r="D15" s="289" t="s">
        <v>1434</v>
      </c>
      <c r="E15" s="231"/>
      <c r="F15" s="238"/>
      <c r="G15" s="238"/>
      <c r="H15" s="932"/>
      <c r="I15" s="243"/>
      <c r="J15" s="239"/>
      <c r="K15" s="239"/>
      <c r="L15" s="282"/>
    </row>
    <row r="16" spans="1:17" ht="30" customHeight="1" x14ac:dyDescent="0.25">
      <c r="B16" s="251" t="s">
        <v>3738</v>
      </c>
      <c r="C16" s="224" t="s">
        <v>1423</v>
      </c>
      <c r="D16" s="252" t="s">
        <v>3739</v>
      </c>
      <c r="E16" s="231"/>
      <c r="F16" s="238" t="s">
        <v>3740</v>
      </c>
      <c r="G16" s="238" t="s">
        <v>3746</v>
      </c>
      <c r="H16" s="932"/>
      <c r="I16" s="243" t="s">
        <v>1420</v>
      </c>
      <c r="J16" s="239" t="s">
        <v>1436</v>
      </c>
      <c r="K16" s="239" t="s">
        <v>1420</v>
      </c>
      <c r="L16" s="282"/>
      <c r="Q16" s="225"/>
    </row>
    <row r="17" spans="1:12" ht="18.75" customHeight="1" thickBot="1" x14ac:dyDescent="0.3">
      <c r="B17" s="244" t="s">
        <v>1427</v>
      </c>
      <c r="C17" s="224"/>
      <c r="D17" s="249" t="s">
        <v>1428</v>
      </c>
      <c r="E17" s="231"/>
      <c r="F17" s="238"/>
      <c r="G17" s="238"/>
      <c r="H17" s="933"/>
      <c r="I17" s="243" t="s">
        <v>1437</v>
      </c>
      <c r="J17" s="239" t="s">
        <v>1438</v>
      </c>
      <c r="K17" s="239"/>
      <c r="L17" s="282"/>
    </row>
    <row r="18" spans="1:12" x14ac:dyDescent="0.25">
      <c r="B18" s="247"/>
      <c r="C18" s="254"/>
      <c r="D18" s="248"/>
      <c r="E18" s="231"/>
      <c r="F18" s="264"/>
      <c r="G18" s="264"/>
      <c r="H18" s="265"/>
      <c r="I18" s="265"/>
      <c r="J18" s="266"/>
      <c r="K18" s="266"/>
      <c r="L18" s="282"/>
    </row>
    <row r="19" spans="1:12" ht="30" customHeight="1" x14ac:dyDescent="0.25">
      <c r="B19" s="247"/>
      <c r="C19" s="222" t="s">
        <v>1424</v>
      </c>
      <c r="D19" s="250"/>
      <c r="E19" s="231"/>
      <c r="F19" s="236" t="s">
        <v>3740</v>
      </c>
      <c r="G19" s="236" t="s">
        <v>3746</v>
      </c>
      <c r="H19" s="242" t="s">
        <v>1425</v>
      </c>
      <c r="I19" s="242" t="s">
        <v>1425</v>
      </c>
      <c r="J19" s="237" t="s">
        <v>1436</v>
      </c>
      <c r="K19" s="237" t="s">
        <v>1420</v>
      </c>
      <c r="L19" s="282"/>
    </row>
    <row r="20" spans="1:12" ht="15.75" thickBot="1" x14ac:dyDescent="0.3">
      <c r="B20" s="247"/>
      <c r="C20" s="255"/>
      <c r="D20" s="257"/>
      <c r="E20" s="231"/>
      <c r="F20" s="267"/>
      <c r="G20" s="267"/>
      <c r="H20" s="268"/>
      <c r="I20" s="268" t="s">
        <v>1437</v>
      </c>
      <c r="J20" s="269" t="s">
        <v>1438</v>
      </c>
      <c r="K20" s="269"/>
      <c r="L20" s="282"/>
    </row>
    <row r="21" spans="1:12" x14ac:dyDescent="0.25">
      <c r="B21" s="247"/>
      <c r="C21" s="256"/>
      <c r="D21" s="292" t="s">
        <v>1426</v>
      </c>
      <c r="E21" s="231"/>
      <c r="F21" s="922" t="s">
        <v>3741</v>
      </c>
      <c r="G21" s="923"/>
      <c r="H21" s="923"/>
      <c r="I21" s="923"/>
      <c r="J21" s="923"/>
      <c r="K21" s="924"/>
      <c r="L21" s="282"/>
    </row>
    <row r="22" spans="1:12" ht="30" customHeight="1" x14ac:dyDescent="0.25">
      <c r="B22" s="253" t="s">
        <v>1451</v>
      </c>
      <c r="C22" s="817" t="s">
        <v>1418</v>
      </c>
      <c r="D22" s="250" t="s">
        <v>1451</v>
      </c>
      <c r="E22" s="231"/>
      <c r="F22" s="925"/>
      <c r="G22" s="926"/>
      <c r="H22" s="926"/>
      <c r="I22" s="926"/>
      <c r="J22" s="926"/>
      <c r="K22" s="927"/>
      <c r="L22" s="282"/>
    </row>
    <row r="23" spans="1:12" ht="15.75" thickBot="1" x14ac:dyDescent="0.3">
      <c r="B23" s="253"/>
      <c r="C23" s="226"/>
      <c r="D23" s="273" t="s">
        <v>1429</v>
      </c>
      <c r="F23" s="928"/>
      <c r="G23" s="929"/>
      <c r="H23" s="929"/>
      <c r="I23" s="929"/>
      <c r="J23" s="929"/>
      <c r="K23" s="930"/>
      <c r="L23" s="282"/>
    </row>
    <row r="24" spans="1:12" x14ac:dyDescent="0.25">
      <c r="B24" s="247"/>
      <c r="C24" s="277"/>
      <c r="D24" s="819" t="s">
        <v>1927</v>
      </c>
      <c r="F24" s="280"/>
      <c r="G24" s="281"/>
      <c r="H24" s="281"/>
      <c r="I24" s="281"/>
      <c r="J24" s="281"/>
      <c r="K24" s="281"/>
      <c r="L24" s="230"/>
    </row>
    <row r="25" spans="1:12" ht="21.75" customHeight="1" x14ac:dyDescent="0.25">
      <c r="B25" s="275"/>
      <c r="C25" s="278" t="s">
        <v>1135</v>
      </c>
      <c r="D25" s="818" t="s">
        <v>3742</v>
      </c>
      <c r="F25" s="915" t="s">
        <v>1444</v>
      </c>
      <c r="G25" s="916"/>
      <c r="H25" s="916"/>
      <c r="I25" s="916"/>
      <c r="J25" s="916"/>
      <c r="K25" s="916"/>
      <c r="L25" s="917"/>
    </row>
    <row r="26" spans="1:12" x14ac:dyDescent="0.25">
      <c r="B26" s="274"/>
      <c r="C26" s="279"/>
      <c r="D26" s="276"/>
      <c r="F26" s="918" t="s">
        <v>1445</v>
      </c>
      <c r="G26" s="919"/>
      <c r="H26" s="919"/>
      <c r="I26" s="919"/>
      <c r="J26" s="919"/>
      <c r="K26" s="919"/>
      <c r="L26" s="920"/>
    </row>
    <row r="27" spans="1:12" ht="21" customHeight="1" x14ac:dyDescent="0.3">
      <c r="A27" s="290" t="s">
        <v>1439</v>
      </c>
    </row>
    <row r="28" spans="1:12" ht="21" customHeight="1" x14ac:dyDescent="0.25">
      <c r="A28" s="820" t="s">
        <v>3748</v>
      </c>
    </row>
    <row r="29" spans="1:12" x14ac:dyDescent="0.25">
      <c r="A29" s="820" t="s">
        <v>3749</v>
      </c>
      <c r="B29" s="821"/>
    </row>
    <row r="30" spans="1:12" x14ac:dyDescent="0.25">
      <c r="A30" s="820" t="s">
        <v>3751</v>
      </c>
      <c r="B30" s="821"/>
    </row>
    <row r="31" spans="1:12" x14ac:dyDescent="0.25">
      <c r="A31" s="293" t="s">
        <v>1452</v>
      </c>
    </row>
    <row r="32" spans="1:12" x14ac:dyDescent="0.25">
      <c r="A32" s="286" t="s">
        <v>1442</v>
      </c>
    </row>
    <row r="33" spans="1:12" x14ac:dyDescent="0.25">
      <c r="A33" s="820" t="s">
        <v>3750</v>
      </c>
    </row>
    <row r="34" spans="1:12" x14ac:dyDescent="0.25">
      <c r="A34" s="283" t="s">
        <v>1435</v>
      </c>
    </row>
    <row r="35" spans="1:12" x14ac:dyDescent="0.25">
      <c r="A35" s="820" t="s">
        <v>3752</v>
      </c>
    </row>
    <row r="36" spans="1:12" x14ac:dyDescent="0.25">
      <c r="A36" s="820" t="s">
        <v>3745</v>
      </c>
      <c r="L36" s="284" t="s">
        <v>1453</v>
      </c>
    </row>
    <row r="73" spans="1:17" s="227" customFormat="1" x14ac:dyDescent="0.25">
      <c r="A73" s="214"/>
      <c r="D73" s="221"/>
      <c r="E73" s="214"/>
      <c r="F73" s="215"/>
      <c r="G73" s="215"/>
      <c r="H73" s="215"/>
      <c r="I73" s="215"/>
      <c r="J73" s="215"/>
      <c r="K73" s="215"/>
      <c r="L73" s="215"/>
      <c r="M73" s="214"/>
      <c r="N73" s="214"/>
      <c r="O73" s="214"/>
      <c r="P73" s="214"/>
      <c r="Q73" s="214"/>
    </row>
    <row r="75" spans="1:17" x14ac:dyDescent="0.25">
      <c r="J75" s="291" t="s">
        <v>1440</v>
      </c>
    </row>
    <row r="94" spans="2:2" x14ac:dyDescent="0.25">
      <c r="B94" s="291" t="s">
        <v>1930</v>
      </c>
    </row>
  </sheetData>
  <mergeCells count="8">
    <mergeCell ref="A2:L2"/>
    <mergeCell ref="B4:D4"/>
    <mergeCell ref="F6:L6"/>
    <mergeCell ref="F25:L25"/>
    <mergeCell ref="F26:L26"/>
    <mergeCell ref="F4:L4"/>
    <mergeCell ref="F21:K23"/>
    <mergeCell ref="H14:H17"/>
  </mergeCells>
  <hyperlinks>
    <hyperlink ref="O1" location="Index!A1" display="back to index" xr:uid="{00000000-0004-0000-0F00-000000000000}"/>
  </hyperlinks>
  <pageMargins left="0.7" right="0.7" top="0.75" bottom="0.75" header="0.3" footer="0.3"/>
  <pageSetup paperSize="9" scale="39" orientation="landscape" r:id="rId1"/>
  <drawing r:id="rId2"/>
  <legacy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I33"/>
  <sheetViews>
    <sheetView workbookViewId="0">
      <pane ySplit="3" topLeftCell="A7" activePane="bottomLeft" state="frozen"/>
      <selection pane="bottomLeft" activeCell="B10" sqref="B10:B11"/>
    </sheetView>
  </sheetViews>
  <sheetFormatPr defaultRowHeight="12.75" x14ac:dyDescent="0.2"/>
  <cols>
    <col min="1" max="1" width="21.85546875" style="413" customWidth="1"/>
    <col min="2" max="2" width="76.5703125" style="3" customWidth="1"/>
  </cols>
  <sheetData>
    <row r="1" spans="1:9" s="382" customFormat="1" ht="27" customHeight="1" thickBot="1" x14ac:dyDescent="0.25">
      <c r="A1" s="393" t="s">
        <v>2102</v>
      </c>
      <c r="F1" s="431" t="str">
        <f>Title!$A$5</f>
        <v>Version: 3.0.3. Copyright The State of Queensland</v>
      </c>
      <c r="I1" s="565" t="s">
        <v>2210</v>
      </c>
    </row>
    <row r="2" spans="1:9" s="386" customFormat="1" ht="16.5" thickBot="1" x14ac:dyDescent="0.3">
      <c r="A2" s="505" t="s">
        <v>2109</v>
      </c>
      <c r="B2" s="506"/>
      <c r="F2" s="502"/>
      <c r="H2" s="502"/>
    </row>
    <row r="3" spans="1:9" s="568" customFormat="1" ht="47.25" customHeight="1" x14ac:dyDescent="0.2">
      <c r="A3" s="566" t="s">
        <v>2103</v>
      </c>
      <c r="B3" s="569" t="s">
        <v>3154</v>
      </c>
      <c r="C3" s="567"/>
    </row>
    <row r="4" spans="1:9" s="35" customFormat="1" ht="38.25" customHeight="1" x14ac:dyDescent="0.2">
      <c r="A4" s="934" t="s">
        <v>1829</v>
      </c>
      <c r="B4" s="936" t="s">
        <v>3519</v>
      </c>
      <c r="C4" s="297"/>
    </row>
    <row r="5" spans="1:9" s="35" customFormat="1" ht="38.25" customHeight="1" x14ac:dyDescent="0.2">
      <c r="A5" s="935"/>
      <c r="B5" s="937"/>
    </row>
    <row r="6" spans="1:9" s="35" customFormat="1" ht="38.25" customHeight="1" x14ac:dyDescent="0.2">
      <c r="A6" s="935"/>
      <c r="B6" s="938" t="s">
        <v>2011</v>
      </c>
    </row>
    <row r="7" spans="1:9" s="35" customFormat="1" ht="38.25" customHeight="1" x14ac:dyDescent="0.2">
      <c r="A7" s="935"/>
      <c r="B7" s="938"/>
    </row>
    <row r="8" spans="1:9" s="131" customFormat="1" ht="38.25" customHeight="1" x14ac:dyDescent="0.2">
      <c r="A8" s="934" t="s">
        <v>1830</v>
      </c>
      <c r="B8" s="936" t="s">
        <v>3520</v>
      </c>
    </row>
    <row r="9" spans="1:9" s="35" customFormat="1" ht="38.25" customHeight="1" x14ac:dyDescent="0.2">
      <c r="A9" s="935"/>
      <c r="B9" s="937"/>
    </row>
    <row r="10" spans="1:9" s="35" customFormat="1" ht="38.25" customHeight="1" x14ac:dyDescent="0.2">
      <c r="A10" s="935"/>
      <c r="B10" s="938" t="s">
        <v>3151</v>
      </c>
      <c r="C10" s="131" t="s">
        <v>2514</v>
      </c>
    </row>
    <row r="11" spans="1:9" s="35" customFormat="1" ht="51" customHeight="1" x14ac:dyDescent="0.2">
      <c r="A11" s="939"/>
      <c r="B11" s="938"/>
    </row>
    <row r="12" spans="1:9" s="35" customFormat="1" ht="38.25" customHeight="1" x14ac:dyDescent="0.2">
      <c r="A12" s="935" t="s">
        <v>1831</v>
      </c>
      <c r="B12" s="936" t="s">
        <v>3517</v>
      </c>
    </row>
    <row r="13" spans="1:9" s="35" customFormat="1" ht="38.25" customHeight="1" x14ac:dyDescent="0.2">
      <c r="A13" s="935"/>
      <c r="B13" s="937"/>
    </row>
    <row r="14" spans="1:9" ht="38.25" customHeight="1" x14ac:dyDescent="0.2">
      <c r="A14" s="935"/>
      <c r="B14" s="938" t="s">
        <v>2378</v>
      </c>
    </row>
    <row r="15" spans="1:9" ht="38.25" customHeight="1" x14ac:dyDescent="0.2">
      <c r="A15" s="935"/>
      <c r="B15" s="940"/>
    </row>
    <row r="16" spans="1:9" ht="38.25" customHeight="1" x14ac:dyDescent="0.2">
      <c r="A16" s="934" t="s">
        <v>1859</v>
      </c>
      <c r="B16" s="937" t="s">
        <v>2070</v>
      </c>
    </row>
    <row r="17" spans="1:5" ht="38.25" customHeight="1" x14ac:dyDescent="0.2">
      <c r="A17" s="935"/>
      <c r="B17" s="937"/>
    </row>
    <row r="18" spans="1:5" ht="38.25" customHeight="1" x14ac:dyDescent="0.2">
      <c r="A18" s="935"/>
      <c r="B18" s="938" t="s">
        <v>2379</v>
      </c>
    </row>
    <row r="19" spans="1:5" ht="38.25" customHeight="1" x14ac:dyDescent="0.2">
      <c r="A19" s="939"/>
      <c r="B19" s="938"/>
    </row>
    <row r="20" spans="1:5" ht="38.25" customHeight="1" x14ac:dyDescent="0.2">
      <c r="A20" s="934" t="s">
        <v>2098</v>
      </c>
      <c r="B20" s="936" t="s">
        <v>2099</v>
      </c>
    </row>
    <row r="21" spans="1:5" ht="38.25" customHeight="1" x14ac:dyDescent="0.2">
      <c r="A21" s="935"/>
      <c r="B21" s="937"/>
      <c r="D21" s="12"/>
    </row>
    <row r="22" spans="1:5" ht="38.25" customHeight="1" x14ac:dyDescent="0.2">
      <c r="A22" s="935"/>
      <c r="B22" s="942" t="s">
        <v>3152</v>
      </c>
      <c r="D22" s="144"/>
      <c r="E22" s="12"/>
    </row>
    <row r="23" spans="1:5" ht="38.25" customHeight="1" x14ac:dyDescent="0.2">
      <c r="A23" s="939"/>
      <c r="B23" s="943"/>
    </row>
    <row r="24" spans="1:5" s="301" customFormat="1" ht="38.25" customHeight="1" x14ac:dyDescent="0.2">
      <c r="A24" s="934" t="s">
        <v>2765</v>
      </c>
      <c r="B24" s="937" t="s">
        <v>2766</v>
      </c>
    </row>
    <row r="25" spans="1:5" s="301" customFormat="1" ht="38.25" customHeight="1" x14ac:dyDescent="0.2">
      <c r="A25" s="935"/>
      <c r="B25" s="937"/>
    </row>
    <row r="26" spans="1:5" s="301" customFormat="1" ht="38.25" customHeight="1" x14ac:dyDescent="0.2">
      <c r="A26" s="935"/>
      <c r="B26" s="942" t="s">
        <v>2780</v>
      </c>
    </row>
    <row r="27" spans="1:5" s="301" customFormat="1" ht="38.25" customHeight="1" thickBot="1" x14ac:dyDescent="0.25">
      <c r="A27" s="945"/>
      <c r="B27" s="946"/>
    </row>
    <row r="28" spans="1:5" x14ac:dyDescent="0.2">
      <c r="A28" s="426"/>
      <c r="B28" s="427"/>
    </row>
    <row r="29" spans="1:5" ht="39.75" customHeight="1" x14ac:dyDescent="0.2">
      <c r="A29" s="944" t="s">
        <v>1920</v>
      </c>
      <c r="B29" s="944"/>
    </row>
    <row r="30" spans="1:5" ht="57.75" customHeight="1" x14ac:dyDescent="0.2">
      <c r="A30" s="941" t="s">
        <v>2238</v>
      </c>
      <c r="B30" s="941"/>
    </row>
    <row r="31" spans="1:5" x14ac:dyDescent="0.2">
      <c r="A31" s="413" t="s">
        <v>2069</v>
      </c>
    </row>
    <row r="33" spans="1:1" x14ac:dyDescent="0.2">
      <c r="A33" s="440" t="s">
        <v>2068</v>
      </c>
    </row>
  </sheetData>
  <mergeCells count="20">
    <mergeCell ref="B14:B15"/>
    <mergeCell ref="A16:A19"/>
    <mergeCell ref="B16:B17"/>
    <mergeCell ref="B18:B19"/>
    <mergeCell ref="A30:B30"/>
    <mergeCell ref="A20:A23"/>
    <mergeCell ref="B20:B21"/>
    <mergeCell ref="B22:B23"/>
    <mergeCell ref="A29:B29"/>
    <mergeCell ref="A12:A15"/>
    <mergeCell ref="B12:B13"/>
    <mergeCell ref="A24:A27"/>
    <mergeCell ref="B24:B25"/>
    <mergeCell ref="B26:B27"/>
    <mergeCell ref="A4:A7"/>
    <mergeCell ref="B4:B5"/>
    <mergeCell ref="B6:B7"/>
    <mergeCell ref="A8:A11"/>
    <mergeCell ref="B8:B9"/>
    <mergeCell ref="B10:B11"/>
  </mergeCells>
  <hyperlinks>
    <hyperlink ref="I1" location="Index!A1" display="back to index" xr:uid="{00000000-0004-0000-1000-000000000000}"/>
  </hyperlinks>
  <printOptions gridLines="1"/>
  <pageMargins left="0.74803149606299213" right="0.74803149606299213" top="0.98425196850393704" bottom="0.98425196850393704" header="0.51181102362204722" footer="0.51181102362204722"/>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3"/>
  <sheetViews>
    <sheetView workbookViewId="0">
      <selection activeCell="A25" sqref="A25"/>
    </sheetView>
  </sheetViews>
  <sheetFormatPr defaultRowHeight="12.75" x14ac:dyDescent="0.2"/>
  <cols>
    <col min="1" max="1" width="61.28515625" customWidth="1"/>
    <col min="2" max="2" width="15.7109375" customWidth="1"/>
  </cols>
  <sheetData>
    <row r="1" spans="1:14" s="97" customFormat="1" ht="27" customHeight="1" x14ac:dyDescent="0.2">
      <c r="A1" s="96" t="s">
        <v>2966</v>
      </c>
      <c r="B1" s="99"/>
      <c r="C1" s="98"/>
      <c r="D1" s="98"/>
      <c r="E1" s="99"/>
      <c r="F1" s="99"/>
      <c r="G1" s="99"/>
      <c r="H1" s="99"/>
      <c r="I1" s="100"/>
      <c r="M1" s="100"/>
      <c r="N1" s="102"/>
    </row>
    <row r="2" spans="1:14" s="515" customFormat="1" ht="30.75" customHeight="1" x14ac:dyDescent="0.2">
      <c r="A2" s="513" t="s">
        <v>2212</v>
      </c>
      <c r="B2" s="514"/>
      <c r="G2" s="660"/>
    </row>
    <row r="3" spans="1:14" s="510" customFormat="1" ht="20.25" x14ac:dyDescent="0.3">
      <c r="A3" s="561" t="s">
        <v>2195</v>
      </c>
    </row>
    <row r="4" spans="1:14" s="510" customFormat="1" ht="20.25" x14ac:dyDescent="0.3">
      <c r="A4" s="562" t="s">
        <v>2196</v>
      </c>
    </row>
    <row r="5" spans="1:14" s="510" customFormat="1" ht="20.25" x14ac:dyDescent="0.3">
      <c r="A5" s="562" t="s">
        <v>2197</v>
      </c>
    </row>
    <row r="6" spans="1:14" s="510" customFormat="1" ht="20.25" x14ac:dyDescent="0.3">
      <c r="A6" s="563" t="s">
        <v>2194</v>
      </c>
    </row>
    <row r="7" spans="1:14" s="510" customFormat="1" ht="20.25" x14ac:dyDescent="0.3">
      <c r="A7" s="563" t="s">
        <v>2198</v>
      </c>
    </row>
    <row r="8" spans="1:14" s="510" customFormat="1" ht="20.25" x14ac:dyDescent="0.3">
      <c r="A8" s="561" t="s">
        <v>2199</v>
      </c>
    </row>
    <row r="9" spans="1:14" s="510" customFormat="1" ht="20.25" x14ac:dyDescent="0.3">
      <c r="A9" s="562" t="s">
        <v>2200</v>
      </c>
    </row>
    <row r="10" spans="1:14" s="510" customFormat="1" ht="20.25" x14ac:dyDescent="0.3">
      <c r="A10" s="562" t="s">
        <v>2201</v>
      </c>
    </row>
    <row r="11" spans="1:14" s="510" customFormat="1" ht="20.25" x14ac:dyDescent="0.3">
      <c r="A11" s="563" t="s">
        <v>1067</v>
      </c>
    </row>
    <row r="12" spans="1:14" s="510" customFormat="1" ht="20.25" x14ac:dyDescent="0.3">
      <c r="A12" s="563" t="s">
        <v>2202</v>
      </c>
    </row>
    <row r="13" spans="1:14" s="510" customFormat="1" ht="20.25" x14ac:dyDescent="0.3">
      <c r="A13" s="562" t="s">
        <v>3429</v>
      </c>
    </row>
    <row r="14" spans="1:14" s="510" customFormat="1" ht="20.25" x14ac:dyDescent="0.3">
      <c r="A14" s="562" t="s">
        <v>1663</v>
      </c>
    </row>
    <row r="15" spans="1:14" s="510" customFormat="1" ht="20.25" x14ac:dyDescent="0.3">
      <c r="A15" s="562" t="s">
        <v>2203</v>
      </c>
    </row>
    <row r="16" spans="1:14" s="510" customFormat="1" ht="20.25" x14ac:dyDescent="0.3">
      <c r="A16" s="563" t="s">
        <v>2204</v>
      </c>
    </row>
    <row r="17" spans="1:2" s="510" customFormat="1" ht="20.25" x14ac:dyDescent="0.3">
      <c r="A17" s="563" t="s">
        <v>3487</v>
      </c>
    </row>
    <row r="18" spans="1:2" s="510" customFormat="1" ht="20.25" x14ac:dyDescent="0.3">
      <c r="A18" s="562" t="s">
        <v>2205</v>
      </c>
    </row>
    <row r="19" spans="1:2" s="510" customFormat="1" ht="20.25" x14ac:dyDescent="0.3">
      <c r="A19" s="562" t="s">
        <v>2206</v>
      </c>
    </row>
    <row r="20" spans="1:2" s="510" customFormat="1" ht="20.25" x14ac:dyDescent="0.3">
      <c r="A20" s="562" t="s">
        <v>2207</v>
      </c>
    </row>
    <row r="21" spans="1:2" s="510" customFormat="1" ht="20.25" x14ac:dyDescent="0.3">
      <c r="A21" s="562" t="s">
        <v>2208</v>
      </c>
    </row>
    <row r="22" spans="1:2" s="510" customFormat="1" ht="20.25" x14ac:dyDescent="0.3">
      <c r="A22" s="562" t="s">
        <v>2209</v>
      </c>
    </row>
    <row r="23" spans="1:2" s="510" customFormat="1" ht="20.25" x14ac:dyDescent="0.3">
      <c r="A23" s="562" t="s">
        <v>2710</v>
      </c>
      <c r="B23" s="12" t="s">
        <v>2720</v>
      </c>
    </row>
    <row r="24" spans="1:2" s="510" customFormat="1" ht="20.25" x14ac:dyDescent="0.3">
      <c r="A24" s="562" t="s">
        <v>3341</v>
      </c>
      <c r="B24" s="12"/>
    </row>
    <row r="25" spans="1:2" s="510" customFormat="1" ht="20.25" x14ac:dyDescent="0.3">
      <c r="A25" s="561" t="s">
        <v>1049</v>
      </c>
    </row>
    <row r="26" spans="1:2" s="117" customFormat="1" ht="15" x14ac:dyDescent="0.2"/>
    <row r="27" spans="1:2" s="117" customFormat="1" ht="15" x14ac:dyDescent="0.2"/>
    <row r="28" spans="1:2" s="117" customFormat="1" ht="15" x14ac:dyDescent="0.2"/>
    <row r="29" spans="1:2" s="117" customFormat="1" ht="15" x14ac:dyDescent="0.2"/>
    <row r="30" spans="1:2" s="117" customFormat="1" ht="15" x14ac:dyDescent="0.2"/>
    <row r="31" spans="1:2" s="117" customFormat="1" ht="15" x14ac:dyDescent="0.2"/>
    <row r="32" spans="1:2" s="117" customFormat="1" ht="15" x14ac:dyDescent="0.2"/>
    <row r="33" s="117" customFormat="1" ht="15" x14ac:dyDescent="0.2"/>
    <row r="34" s="117" customFormat="1" ht="15" x14ac:dyDescent="0.2"/>
    <row r="35" s="117" customFormat="1" ht="15" x14ac:dyDescent="0.2"/>
    <row r="36" s="117" customFormat="1" ht="15" x14ac:dyDescent="0.2"/>
    <row r="37" s="117" customFormat="1" ht="15" x14ac:dyDescent="0.2"/>
    <row r="38" s="117" customFormat="1" ht="15" x14ac:dyDescent="0.2"/>
    <row r="39" s="117" customFormat="1" ht="15" x14ac:dyDescent="0.2"/>
    <row r="40" s="117" customFormat="1" ht="15" x14ac:dyDescent="0.2"/>
    <row r="41" s="117" customFormat="1" ht="15" x14ac:dyDescent="0.2"/>
    <row r="42" s="117" customFormat="1" ht="15" x14ac:dyDescent="0.2"/>
    <row r="43" s="117" customFormat="1" ht="15" x14ac:dyDescent="0.2"/>
  </sheetData>
  <hyperlinks>
    <hyperlink ref="A3" location="'API-Index'!A1" display="API Index" xr:uid="{00000000-0004-0000-0100-000000000000}"/>
    <hyperlink ref="A4" location="'Lua-API'!A1" display="Lua-API" xr:uid="{00000000-0004-0000-0100-000001000000}"/>
    <hyperlink ref="A5" location="'Global Types'!A1" display="Global types" xr:uid="{00000000-0004-0000-0100-000002000000}"/>
    <hyperlink ref="A6" location="'State-Events'!A1" display="State events" xr:uid="{00000000-0004-0000-0100-000003000000}"/>
    <hyperlink ref="A7" location="'SE Diagrams'!A1" display="State event diagrams" xr:uid="{00000000-0004-0000-0100-000004000000}"/>
    <hyperlink ref="A8" location="'QLE Dia'!A1" display="QLE overview diagram" xr:uid="{00000000-0004-0000-0100-000005000000}"/>
    <hyperlink ref="A9" location="SendToHost!A1" display="SendToHost messages" xr:uid="{00000000-0004-0000-0100-000006000000}"/>
    <hyperlink ref="A10" location="CLua!A1" display="Clua QLE functions and globals" xr:uid="{00000000-0004-0000-0100-000007000000}"/>
    <hyperlink ref="A11" location="Events!A1" display="Events" xr:uid="{00000000-0004-0000-0100-000008000000}"/>
    <hyperlink ref="A12" location="'Event-Cats'!A1" display="Event Categories" xr:uid="{00000000-0004-0000-0100-000009000000}"/>
    <hyperlink ref="A14" location="Meters!A1" display="Meters" xr:uid="{00000000-0004-0000-0100-00000A000000}"/>
    <hyperlink ref="A15" location="'Meter Defs'!A1" display="Meter Definitiions" xr:uid="{00000000-0004-0000-0100-00000B000000}"/>
    <hyperlink ref="A16" location="QCIE!A1" display="QCIE_ Message Summary" xr:uid="{00000000-0004-0000-0100-00000C000000}"/>
    <hyperlink ref="A17" location="QCI!A1" display="QCI summary" xr:uid="{00000000-0004-0000-0100-00000D000000}"/>
    <hyperlink ref="A18" location="Peripherals!A1" display="Peripherals" xr:uid="{00000000-0004-0000-0100-00000E000000}"/>
    <hyperlink ref="A19" location="hopper!A1" display="Peripherals - hopper" xr:uid="{00000000-0004-0000-0100-00000F000000}"/>
    <hyperlink ref="A20" location="bna!A1" display="Peripherals - banknote acceptor" xr:uid="{00000000-0004-0000-0100-000010000000}"/>
    <hyperlink ref="A21" location="ca!A1" display="Peripherals - coin acceptor" xr:uid="{00000000-0004-0000-0100-000011000000}"/>
    <hyperlink ref="A22" location="tp!A1" display="Peripherals - ticket printer" xr:uid="{00000000-0004-0000-0100-000012000000}"/>
    <hyperlink ref="A25" location="'Revision History'!A1" display="Revision History" xr:uid="{00000000-0004-0000-0100-000013000000}"/>
    <hyperlink ref="A23" location="PID!A1" display="PID Names" xr:uid="{00000000-0004-0000-0100-000014000000}"/>
    <hyperlink ref="A24" location="Test!A1" display="Test summary" xr:uid="{D8296FE0-707D-492F-B9C5-8FCD84ED177A}"/>
    <hyperlink ref="A13" location="Matrix!A1" display="Matrix" xr:uid="{E44FA318-8C08-4E3A-AAF5-1CBD5FBC9844}"/>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27"/>
  <sheetViews>
    <sheetView workbookViewId="0">
      <pane ySplit="3" topLeftCell="A4" activePane="bottomLeft" state="frozen"/>
      <selection pane="bottomLeft" activeCell="M1" sqref="M1"/>
    </sheetView>
  </sheetViews>
  <sheetFormatPr defaultRowHeight="12.75" x14ac:dyDescent="0.2"/>
  <cols>
    <col min="1" max="1" width="25.85546875" customWidth="1"/>
    <col min="2" max="2" width="35.140625" style="3" customWidth="1"/>
    <col min="3" max="3" width="16.5703125" customWidth="1"/>
    <col min="4" max="4" width="9.42578125" style="5" bestFit="1" customWidth="1"/>
    <col min="5" max="5" width="20" customWidth="1"/>
    <col min="6" max="6" width="11.28515625" style="3" customWidth="1"/>
  </cols>
  <sheetData>
    <row r="1" spans="1:13" s="382" customFormat="1" ht="27" customHeight="1" thickBot="1" x14ac:dyDescent="0.25">
      <c r="A1" s="393" t="s">
        <v>3486</v>
      </c>
      <c r="B1" s="394"/>
      <c r="C1" s="395"/>
      <c r="D1" s="395"/>
      <c r="E1" s="396"/>
      <c r="F1" s="501"/>
      <c r="J1" s="431" t="str">
        <f>Title!$A$5</f>
        <v>Version: 3.0.3. Copyright The State of Queensland</v>
      </c>
      <c r="M1" s="565" t="s">
        <v>2210</v>
      </c>
    </row>
    <row r="2" spans="1:13" s="386" customFormat="1" ht="15.75" x14ac:dyDescent="0.25">
      <c r="A2" s="397" t="s">
        <v>1828</v>
      </c>
      <c r="B2" s="398"/>
      <c r="C2" s="399"/>
      <c r="D2" s="400"/>
      <c r="E2" s="391"/>
      <c r="F2" s="503"/>
      <c r="G2" s="502"/>
      <c r="J2" s="502"/>
    </row>
    <row r="3" spans="1:13" s="384" customFormat="1" ht="47.25" customHeight="1" x14ac:dyDescent="0.25">
      <c r="A3" s="401" t="s">
        <v>1491</v>
      </c>
      <c r="B3" s="383" t="s">
        <v>395</v>
      </c>
      <c r="C3" s="384" t="s">
        <v>663</v>
      </c>
      <c r="D3" s="385" t="s">
        <v>11</v>
      </c>
      <c r="E3" s="392" t="s">
        <v>804</v>
      </c>
      <c r="F3" s="504"/>
    </row>
    <row r="4" spans="1:13" s="35" customFormat="1" ht="38.25" customHeight="1" x14ac:dyDescent="0.2">
      <c r="A4" s="402" t="s">
        <v>1485</v>
      </c>
      <c r="B4" s="403" t="s">
        <v>1955</v>
      </c>
      <c r="C4" s="403" t="s">
        <v>1908</v>
      </c>
      <c r="D4" s="404" t="s">
        <v>354</v>
      </c>
      <c r="E4" s="405"/>
      <c r="G4" s="297"/>
    </row>
    <row r="5" spans="1:13" s="35" customFormat="1" ht="38.25" customHeight="1" x14ac:dyDescent="0.2">
      <c r="A5" s="402" t="s">
        <v>1486</v>
      </c>
      <c r="B5" s="403" t="s">
        <v>1912</v>
      </c>
      <c r="C5" s="403"/>
      <c r="D5" s="404" t="s">
        <v>354</v>
      </c>
      <c r="E5" s="405" t="str">
        <f>'Lua-API'!A90</f>
        <v>secQMAcert</v>
      </c>
    </row>
    <row r="6" spans="1:13" s="35" customFormat="1" ht="38.25" customHeight="1" x14ac:dyDescent="0.2">
      <c r="A6" s="402" t="s">
        <v>1487</v>
      </c>
      <c r="B6" s="407" t="s">
        <v>2684</v>
      </c>
      <c r="C6" s="403" t="s">
        <v>1909</v>
      </c>
      <c r="D6" s="404" t="s">
        <v>354</v>
      </c>
      <c r="E6" s="405"/>
    </row>
    <row r="7" spans="1:13" s="35" customFormat="1" ht="38.25" customHeight="1" x14ac:dyDescent="0.2">
      <c r="A7" s="402" t="s">
        <v>1229</v>
      </c>
      <c r="B7" s="407" t="s">
        <v>2685</v>
      </c>
      <c r="C7" s="403" t="s">
        <v>1911</v>
      </c>
      <c r="D7" s="404" t="s">
        <v>572</v>
      </c>
      <c r="E7" s="405" t="str">
        <f>'Lua-API'!A330</f>
        <v>userLoadScripts</v>
      </c>
    </row>
    <row r="8" spans="1:13" s="131" customFormat="1" ht="38.25" customHeight="1" x14ac:dyDescent="0.2">
      <c r="A8" s="406" t="s">
        <v>2106</v>
      </c>
      <c r="B8" s="407" t="s">
        <v>2108</v>
      </c>
      <c r="C8" s="407"/>
      <c r="D8" s="126" t="s">
        <v>572</v>
      </c>
      <c r="E8" s="408" t="s">
        <v>1646</v>
      </c>
      <c r="F8" s="35"/>
    </row>
    <row r="9" spans="1:13" s="131" customFormat="1" ht="38.25" customHeight="1" x14ac:dyDescent="0.2">
      <c r="A9" s="406" t="s">
        <v>1230</v>
      </c>
      <c r="B9" s="407" t="s">
        <v>2107</v>
      </c>
      <c r="C9" s="407"/>
      <c r="D9" s="126" t="s">
        <v>572</v>
      </c>
      <c r="E9" s="408" t="s">
        <v>1228</v>
      </c>
      <c r="F9" s="35"/>
    </row>
    <row r="10" spans="1:13" s="35" customFormat="1" ht="38.25" customHeight="1" x14ac:dyDescent="0.2">
      <c r="A10" s="402" t="s">
        <v>661</v>
      </c>
      <c r="B10" s="403" t="s">
        <v>1914</v>
      </c>
      <c r="C10" s="403" t="s">
        <v>607</v>
      </c>
      <c r="D10" s="404" t="s">
        <v>354</v>
      </c>
      <c r="E10" s="405"/>
    </row>
    <row r="11" spans="1:13" s="35" customFormat="1" ht="38.25" customHeight="1" x14ac:dyDescent="0.2">
      <c r="A11" s="402" t="s">
        <v>18</v>
      </c>
      <c r="B11" s="403" t="s">
        <v>1913</v>
      </c>
      <c r="C11" s="403"/>
      <c r="D11" s="404" t="s">
        <v>354</v>
      </c>
      <c r="E11" s="405"/>
      <c r="G11" s="131"/>
    </row>
    <row r="12" spans="1:13" s="35" customFormat="1" ht="38.25" customHeight="1" x14ac:dyDescent="0.2">
      <c r="A12" s="402" t="s">
        <v>662</v>
      </c>
      <c r="B12" s="403" t="s">
        <v>756</v>
      </c>
      <c r="C12" s="403" t="s">
        <v>1910</v>
      </c>
      <c r="D12" s="404" t="s">
        <v>354</v>
      </c>
      <c r="E12" s="405"/>
    </row>
    <row r="13" spans="1:13" s="35" customFormat="1" ht="38.25" customHeight="1" x14ac:dyDescent="0.2">
      <c r="A13" s="402" t="s">
        <v>664</v>
      </c>
      <c r="B13" s="403" t="s">
        <v>1915</v>
      </c>
      <c r="C13" s="403"/>
      <c r="D13" s="404" t="s">
        <v>354</v>
      </c>
      <c r="E13" s="405"/>
    </row>
    <row r="14" spans="1:13" s="35" customFormat="1" ht="38.25" customHeight="1" thickBot="1" x14ac:dyDescent="0.25">
      <c r="A14" s="409" t="s">
        <v>1488</v>
      </c>
      <c r="B14" s="410" t="s">
        <v>1827</v>
      </c>
      <c r="C14" s="433"/>
      <c r="D14" s="411" t="s">
        <v>354</v>
      </c>
      <c r="E14" s="412"/>
    </row>
    <row r="15" spans="1:13" ht="38.25" customHeight="1" x14ac:dyDescent="0.2">
      <c r="F15" s="35"/>
    </row>
    <row r="16" spans="1:13" ht="38.25" customHeight="1" x14ac:dyDescent="0.2">
      <c r="A16" s="947" t="s">
        <v>1860</v>
      </c>
      <c r="B16" s="947"/>
      <c r="C16" s="947"/>
      <c r="D16" s="947"/>
      <c r="E16" s="947"/>
      <c r="F16" s="35"/>
    </row>
    <row r="17" spans="1:6" ht="38.25" customHeight="1" x14ac:dyDescent="0.2">
      <c r="A17" s="947"/>
      <c r="B17" s="947"/>
      <c r="C17" s="947"/>
      <c r="D17" s="947"/>
      <c r="E17" s="947"/>
      <c r="F17" s="35"/>
    </row>
    <row r="18" spans="1:6" ht="38.25" customHeight="1" x14ac:dyDescent="0.2">
      <c r="F18" s="35"/>
    </row>
    <row r="19" spans="1:6" ht="38.25" customHeight="1" x14ac:dyDescent="0.2">
      <c r="F19" s="35"/>
    </row>
    <row r="20" spans="1:6" ht="38.25" customHeight="1" x14ac:dyDescent="0.2">
      <c r="F20" s="35"/>
    </row>
    <row r="21" spans="1:6" ht="38.25" customHeight="1" x14ac:dyDescent="0.2">
      <c r="F21" s="35"/>
    </row>
    <row r="22" spans="1:6" ht="38.25" customHeight="1" x14ac:dyDescent="0.2">
      <c r="F22" s="35"/>
    </row>
    <row r="23" spans="1:6" ht="38.25" customHeight="1" x14ac:dyDescent="0.2">
      <c r="F23" s="35"/>
    </row>
    <row r="24" spans="1:6" ht="38.25" customHeight="1" x14ac:dyDescent="0.2">
      <c r="F24" s="35"/>
    </row>
    <row r="25" spans="1:6" x14ac:dyDescent="0.2">
      <c r="F25" s="35"/>
    </row>
    <row r="26" spans="1:6" x14ac:dyDescent="0.2">
      <c r="F26" s="35"/>
    </row>
    <row r="27" spans="1:6" x14ac:dyDescent="0.2">
      <c r="F27" s="35"/>
    </row>
  </sheetData>
  <mergeCells count="1">
    <mergeCell ref="A16:E17"/>
  </mergeCells>
  <phoneticPr fontId="14" type="noConversion"/>
  <hyperlinks>
    <hyperlink ref="M1" location="Index!A1" display="back to index" xr:uid="{00000000-0004-0000-1100-000000000000}"/>
  </hyperlinks>
  <printOptions gridLines="1"/>
  <pageMargins left="0.74803149606299213" right="0.74803149606299213" top="0.98425196850393704" bottom="0.98425196850393704" header="0.51181102362204722" footer="0.51181102362204722"/>
  <pageSetup orientation="landscape" r:id="rId1"/>
  <headerFooter alignWithMargins="0"/>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10"/>
  <sheetViews>
    <sheetView workbookViewId="0">
      <selection activeCell="A2" sqref="A2"/>
    </sheetView>
  </sheetViews>
  <sheetFormatPr defaultRowHeight="12.75" x14ac:dyDescent="0.2"/>
  <cols>
    <col min="1" max="1" width="25.5703125" customWidth="1"/>
    <col min="2" max="2" width="12.28515625" customWidth="1"/>
    <col min="3" max="3" width="56.7109375" customWidth="1"/>
  </cols>
  <sheetData>
    <row r="1" spans="1:11" s="70" customFormat="1" ht="27" customHeight="1" x14ac:dyDescent="0.4">
      <c r="A1" s="69" t="s">
        <v>2709</v>
      </c>
      <c r="F1" s="565" t="s">
        <v>2210</v>
      </c>
      <c r="J1" s="74"/>
      <c r="K1" s="306"/>
    </row>
    <row r="2" spans="1:11" x14ac:dyDescent="0.2">
      <c r="A2" s="623" t="s">
        <v>2711</v>
      </c>
      <c r="C2" s="517" t="str">
        <f>Title!$A$5</f>
        <v>Version: 3.0.3. Copyright The State of Queensland</v>
      </c>
    </row>
    <row r="4" spans="1:11" s="70" customFormat="1" ht="27" customHeight="1" x14ac:dyDescent="0.2">
      <c r="A4" s="622" t="s">
        <v>2712</v>
      </c>
      <c r="B4" s="70" t="s">
        <v>2719</v>
      </c>
      <c r="C4" s="70" t="s">
        <v>376</v>
      </c>
      <c r="F4" s="565"/>
      <c r="J4" s="74"/>
      <c r="K4" s="306"/>
    </row>
    <row r="5" spans="1:11" x14ac:dyDescent="0.2">
      <c r="A5" t="s">
        <v>2713</v>
      </c>
      <c r="B5" s="173">
        <v>43853</v>
      </c>
      <c r="C5" s="12" t="s">
        <v>3842</v>
      </c>
    </row>
    <row r="6" spans="1:11" x14ac:dyDescent="0.2">
      <c r="A6" t="s">
        <v>2714</v>
      </c>
      <c r="B6" s="173">
        <v>43853</v>
      </c>
    </row>
    <row r="7" spans="1:11" x14ac:dyDescent="0.2">
      <c r="A7" t="s">
        <v>2715</v>
      </c>
      <c r="B7" s="173">
        <v>43853</v>
      </c>
    </row>
    <row r="8" spans="1:11" x14ac:dyDescent="0.2">
      <c r="A8" t="s">
        <v>2716</v>
      </c>
      <c r="B8" s="173">
        <v>43853</v>
      </c>
    </row>
    <row r="9" spans="1:11" x14ac:dyDescent="0.2">
      <c r="A9" t="s">
        <v>2717</v>
      </c>
      <c r="B9" s="173">
        <v>43853</v>
      </c>
    </row>
    <row r="10" spans="1:11" x14ac:dyDescent="0.2">
      <c r="A10" t="s">
        <v>2718</v>
      </c>
      <c r="B10" s="173">
        <v>43853</v>
      </c>
    </row>
  </sheetData>
  <hyperlinks>
    <hyperlink ref="F1" location="Index!A1" display="back to index" xr:uid="{00000000-0004-0000-1200-000000000000}"/>
    <hyperlink ref="A2" location="Player_Information_Display" display="Refer QCOM API function pidList()" xr:uid="{00000000-0004-0000-1200-000001000000}"/>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29"/>
  <sheetViews>
    <sheetView zoomScaleNormal="100" workbookViewId="0">
      <pane xSplit="1" ySplit="5" topLeftCell="B12" activePane="bottomRight" state="frozen"/>
      <selection pane="topRight" activeCell="B1" sqref="B1"/>
      <selection pane="bottomLeft" activeCell="A6" sqref="A6"/>
      <selection pane="bottomRight" activeCell="J23" sqref="J23"/>
    </sheetView>
  </sheetViews>
  <sheetFormatPr defaultRowHeight="12.75" x14ac:dyDescent="0.2"/>
  <cols>
    <col min="1" max="1" width="14.5703125" style="4" customWidth="1"/>
    <col min="2" max="2" width="13.28515625" customWidth="1"/>
    <col min="3" max="9" width="9.7109375" customWidth="1"/>
    <col min="10" max="10" width="70.7109375" style="19" customWidth="1"/>
    <col min="11" max="11" width="9.140625" style="5"/>
  </cols>
  <sheetData>
    <row r="1" spans="1:14" s="70" customFormat="1" ht="27" customHeight="1" x14ac:dyDescent="0.4">
      <c r="A1" s="69" t="s">
        <v>1659</v>
      </c>
      <c r="J1" s="74"/>
      <c r="K1" s="306"/>
      <c r="N1" s="565" t="s">
        <v>2210</v>
      </c>
    </row>
    <row r="2" spans="1:14" x14ac:dyDescent="0.2">
      <c r="A2" s="4" t="s">
        <v>821</v>
      </c>
      <c r="C2" s="5"/>
      <c r="D2" s="5"/>
      <c r="E2" s="5"/>
      <c r="F2" s="5"/>
      <c r="G2" s="5"/>
      <c r="H2" s="5"/>
      <c r="I2" s="5"/>
      <c r="J2" s="82" t="str">
        <f>Title!$A$5</f>
        <v>Version: 3.0.3. Copyright The State of Queensland</v>
      </c>
    </row>
    <row r="3" spans="1:14" x14ac:dyDescent="0.2">
      <c r="A3" s="12" t="s">
        <v>1586</v>
      </c>
      <c r="C3" s="5"/>
      <c r="D3" s="5"/>
      <c r="E3" s="5"/>
      <c r="F3" s="5"/>
      <c r="G3" s="5"/>
      <c r="H3" s="5"/>
      <c r="I3" s="5"/>
    </row>
    <row r="4" spans="1:14" s="70" customFormat="1" ht="26.25" x14ac:dyDescent="0.4">
      <c r="A4" s="81"/>
      <c r="B4" s="80"/>
      <c r="C4" s="71" t="s">
        <v>2417</v>
      </c>
      <c r="D4" s="68"/>
      <c r="E4" s="68"/>
      <c r="F4" s="68"/>
      <c r="G4" s="72"/>
      <c r="H4" s="72"/>
      <c r="I4" s="73"/>
      <c r="J4" s="79"/>
      <c r="K4" s="306"/>
    </row>
    <row r="5" spans="1:14" s="55" customFormat="1" ht="39.75" customHeight="1" x14ac:dyDescent="0.2">
      <c r="A5" s="52" t="s">
        <v>705</v>
      </c>
      <c r="B5" s="52" t="s">
        <v>196</v>
      </c>
      <c r="C5" s="75" t="s">
        <v>822</v>
      </c>
      <c r="D5" s="55" t="s">
        <v>823</v>
      </c>
      <c r="E5" s="55" t="s">
        <v>824</v>
      </c>
      <c r="F5" s="55" t="s">
        <v>825</v>
      </c>
      <c r="G5" s="60" t="s">
        <v>826</v>
      </c>
      <c r="H5" s="60" t="s">
        <v>2418</v>
      </c>
      <c r="I5" s="61" t="s">
        <v>827</v>
      </c>
      <c r="J5" s="79" t="s">
        <v>395</v>
      </c>
      <c r="K5" s="52" t="s">
        <v>1528</v>
      </c>
    </row>
    <row r="6" spans="1:14" x14ac:dyDescent="0.2">
      <c r="C6" s="5"/>
      <c r="D6" s="5"/>
      <c r="E6" s="5"/>
      <c r="F6" s="5"/>
      <c r="G6" s="5"/>
      <c r="H6" s="5"/>
      <c r="I6" s="5"/>
    </row>
    <row r="7" spans="1:14" s="131" customFormat="1" ht="38.25" x14ac:dyDescent="0.2">
      <c r="A7" s="131" t="s">
        <v>733</v>
      </c>
      <c r="B7" s="131" t="s">
        <v>1085</v>
      </c>
      <c r="C7" s="124" t="s">
        <v>680</v>
      </c>
      <c r="D7" s="124" t="s">
        <v>680</v>
      </c>
      <c r="E7" s="124" t="s">
        <v>680</v>
      </c>
      <c r="F7" s="124" t="s">
        <v>680</v>
      </c>
      <c r="G7" s="124" t="s">
        <v>680</v>
      </c>
      <c r="H7" s="124" t="s">
        <v>680</v>
      </c>
      <c r="I7" s="124" t="s">
        <v>680</v>
      </c>
      <c r="J7" s="302" t="s">
        <v>2004</v>
      </c>
      <c r="K7" s="124"/>
    </row>
    <row r="8" spans="1:14" s="169" customFormat="1" ht="15.75" customHeight="1" x14ac:dyDescent="0.2">
      <c r="A8" s="169" t="s">
        <v>735</v>
      </c>
      <c r="B8" s="171" t="s">
        <v>481</v>
      </c>
      <c r="C8" s="170" t="s">
        <v>680</v>
      </c>
      <c r="D8" s="170" t="s">
        <v>680</v>
      </c>
      <c r="E8" s="170" t="s">
        <v>680</v>
      </c>
      <c r="F8" s="170" t="s">
        <v>680</v>
      </c>
      <c r="G8" s="170" t="s">
        <v>680</v>
      </c>
      <c r="H8" s="170" t="s">
        <v>680</v>
      </c>
      <c r="I8" s="170" t="s">
        <v>680</v>
      </c>
      <c r="J8" s="359" t="s">
        <v>2005</v>
      </c>
      <c r="K8" s="170"/>
    </row>
    <row r="9" spans="1:14" s="169" customFormat="1" ht="13.5" customHeight="1" x14ac:dyDescent="0.2">
      <c r="A9" s="169" t="s">
        <v>734</v>
      </c>
      <c r="B9" s="169" t="s">
        <v>1085</v>
      </c>
      <c r="C9" s="170" t="s">
        <v>680</v>
      </c>
      <c r="D9" s="170"/>
      <c r="E9" s="170" t="s">
        <v>680</v>
      </c>
      <c r="F9" s="170"/>
      <c r="G9" s="170"/>
      <c r="H9" s="170"/>
      <c r="I9" s="170"/>
      <c r="J9" s="359" t="s">
        <v>319</v>
      </c>
      <c r="K9" s="170" t="s">
        <v>354</v>
      </c>
    </row>
    <row r="10" spans="1:14" s="131" customFormat="1" ht="76.5" x14ac:dyDescent="0.2">
      <c r="A10" s="131" t="s">
        <v>65</v>
      </c>
      <c r="B10" s="131" t="s">
        <v>607</v>
      </c>
      <c r="C10" s="124" t="s">
        <v>680</v>
      </c>
      <c r="D10" s="124" t="s">
        <v>680</v>
      </c>
      <c r="E10" s="124" t="s">
        <v>680</v>
      </c>
      <c r="F10" s="124" t="s">
        <v>680</v>
      </c>
      <c r="G10" s="124" t="s">
        <v>680</v>
      </c>
      <c r="H10" s="124" t="s">
        <v>680</v>
      </c>
      <c r="I10" s="124" t="s">
        <v>680</v>
      </c>
      <c r="J10" s="302" t="s">
        <v>1524</v>
      </c>
      <c r="K10" s="124"/>
    </row>
    <row r="11" spans="1:14" s="169" customFormat="1" ht="14.25" customHeight="1" x14ac:dyDescent="0.2">
      <c r="A11" s="169" t="s">
        <v>64</v>
      </c>
      <c r="B11" s="169" t="s">
        <v>1085</v>
      </c>
      <c r="C11" s="170" t="s">
        <v>680</v>
      </c>
      <c r="D11" s="170" t="s">
        <v>680</v>
      </c>
      <c r="E11" s="170" t="s">
        <v>680</v>
      </c>
      <c r="F11" s="170" t="s">
        <v>680</v>
      </c>
      <c r="G11" s="170" t="s">
        <v>1535</v>
      </c>
      <c r="H11" s="170"/>
      <c r="I11" s="170"/>
      <c r="J11" s="359" t="s">
        <v>1525</v>
      </c>
      <c r="K11" s="170" t="s">
        <v>354</v>
      </c>
    </row>
    <row r="12" spans="1:14" s="297" customFormat="1" ht="14.25" customHeight="1" x14ac:dyDescent="0.2">
      <c r="A12" s="131" t="s">
        <v>1678</v>
      </c>
      <c r="B12" s="131" t="s">
        <v>2748</v>
      </c>
      <c r="C12" s="124"/>
      <c r="D12" s="124"/>
      <c r="E12" s="124" t="s">
        <v>680</v>
      </c>
      <c r="F12" s="124" t="s">
        <v>680</v>
      </c>
      <c r="G12" s="124"/>
      <c r="H12" s="124"/>
      <c r="I12" s="124"/>
      <c r="J12" s="302" t="s">
        <v>2754</v>
      </c>
      <c r="K12" s="124"/>
      <c r="L12" s="131"/>
      <c r="M12" s="131"/>
      <c r="N12" s="131"/>
    </row>
    <row r="13" spans="1:14" s="297" customFormat="1" ht="14.25" customHeight="1" x14ac:dyDescent="0.2">
      <c r="A13" s="131" t="s">
        <v>2219</v>
      </c>
      <c r="B13" s="131" t="s">
        <v>2745</v>
      </c>
      <c r="C13" s="124" t="s">
        <v>680</v>
      </c>
      <c r="D13" s="124"/>
      <c r="E13" s="124"/>
      <c r="F13" s="124"/>
      <c r="G13" s="124"/>
      <c r="H13" s="124"/>
      <c r="I13" s="124"/>
      <c r="J13" s="302" t="s">
        <v>2744</v>
      </c>
      <c r="K13" s="124"/>
      <c r="L13" s="131"/>
      <c r="M13" s="131"/>
      <c r="N13" s="131"/>
    </row>
    <row r="14" spans="1:14" s="297" customFormat="1" ht="14.25" customHeight="1" x14ac:dyDescent="0.2">
      <c r="A14" s="131" t="s">
        <v>2749</v>
      </c>
      <c r="B14" s="131" t="s">
        <v>2745</v>
      </c>
      <c r="C14" s="124"/>
      <c r="D14" s="124"/>
      <c r="E14" s="124"/>
      <c r="F14" s="124" t="s">
        <v>680</v>
      </c>
      <c r="G14" s="124"/>
      <c r="H14" s="124"/>
      <c r="I14" s="124"/>
      <c r="J14" s="302" t="s">
        <v>2744</v>
      </c>
      <c r="K14" s="124"/>
      <c r="L14" s="131"/>
      <c r="M14" s="131"/>
      <c r="N14" s="131"/>
    </row>
    <row r="15" spans="1:14" s="131" customFormat="1" ht="25.5" x14ac:dyDescent="0.2">
      <c r="A15" s="131" t="s">
        <v>758</v>
      </c>
      <c r="B15" s="131" t="s">
        <v>1085</v>
      </c>
      <c r="C15" s="124"/>
      <c r="D15" s="124"/>
      <c r="E15" s="124" t="s">
        <v>680</v>
      </c>
      <c r="F15" s="124"/>
      <c r="G15" s="124"/>
      <c r="H15" s="124"/>
      <c r="I15" s="124"/>
      <c r="J15" s="302" t="s">
        <v>684</v>
      </c>
      <c r="K15" s="124"/>
      <c r="L15" s="346"/>
    </row>
    <row r="16" spans="1:14" s="205" customFormat="1" ht="25.5" x14ac:dyDescent="0.2">
      <c r="A16" s="131" t="s">
        <v>738</v>
      </c>
      <c r="B16" s="131" t="s">
        <v>1085</v>
      </c>
      <c r="C16" s="124"/>
      <c r="D16" s="124"/>
      <c r="E16" s="124" t="s">
        <v>252</v>
      </c>
      <c r="F16" s="124"/>
      <c r="G16" s="124"/>
      <c r="H16" s="124"/>
      <c r="I16" s="124"/>
      <c r="J16" s="302" t="s">
        <v>725</v>
      </c>
      <c r="K16" s="124"/>
      <c r="L16" s="131"/>
      <c r="M16" s="131"/>
      <c r="N16" s="131"/>
    </row>
    <row r="17" spans="1:14" s="297" customFormat="1" x14ac:dyDescent="0.2">
      <c r="A17" s="131" t="s">
        <v>2752</v>
      </c>
      <c r="B17" s="131" t="s">
        <v>607</v>
      </c>
      <c r="C17" s="124" t="s">
        <v>680</v>
      </c>
      <c r="D17" s="124" t="s">
        <v>1527</v>
      </c>
      <c r="E17" s="124" t="s">
        <v>1527</v>
      </c>
      <c r="F17" s="124"/>
      <c r="G17" s="124" t="s">
        <v>1527</v>
      </c>
      <c r="H17" s="124"/>
      <c r="I17" s="124"/>
      <c r="J17" s="302" t="s">
        <v>3723</v>
      </c>
      <c r="K17" s="124"/>
      <c r="L17" s="131"/>
      <c r="M17" s="131"/>
      <c r="N17" s="131"/>
    </row>
    <row r="18" spans="1:14" s="131" customFormat="1" ht="38.25" x14ac:dyDescent="0.2">
      <c r="A18" s="131" t="s">
        <v>635</v>
      </c>
      <c r="B18" s="131" t="s">
        <v>1085</v>
      </c>
      <c r="C18" s="124" t="s">
        <v>680</v>
      </c>
      <c r="D18" s="124"/>
      <c r="E18" s="124"/>
      <c r="F18" s="124" t="s">
        <v>680</v>
      </c>
      <c r="G18" s="124"/>
      <c r="H18" s="124"/>
      <c r="I18" s="124"/>
      <c r="J18" s="302" t="s">
        <v>1752</v>
      </c>
      <c r="K18" s="124"/>
    </row>
    <row r="19" spans="1:14" s="131" customFormat="1" x14ac:dyDescent="0.2">
      <c r="A19" s="131" t="s">
        <v>14</v>
      </c>
      <c r="B19" s="131" t="s">
        <v>1085</v>
      </c>
      <c r="C19" s="124"/>
      <c r="D19" s="124" t="s">
        <v>680</v>
      </c>
      <c r="E19" s="124"/>
      <c r="F19" s="124" t="s">
        <v>680</v>
      </c>
      <c r="G19" s="124"/>
      <c r="H19" s="124"/>
      <c r="I19" s="124"/>
      <c r="J19" s="302" t="s">
        <v>2742</v>
      </c>
      <c r="K19" s="124"/>
    </row>
    <row r="20" spans="1:14" s="297" customFormat="1" x14ac:dyDescent="0.2">
      <c r="A20" s="131" t="s">
        <v>736</v>
      </c>
      <c r="B20" s="131" t="s">
        <v>603</v>
      </c>
      <c r="C20" s="124"/>
      <c r="D20" s="124"/>
      <c r="E20" s="124"/>
      <c r="F20" s="124" t="s">
        <v>680</v>
      </c>
      <c r="G20" s="124"/>
      <c r="H20" s="124"/>
      <c r="I20" s="124"/>
      <c r="J20" s="302" t="s">
        <v>759</v>
      </c>
      <c r="K20" s="124" t="s">
        <v>354</v>
      </c>
      <c r="L20" s="131" t="s">
        <v>2746</v>
      </c>
      <c r="M20" s="131"/>
      <c r="N20" s="131"/>
    </row>
    <row r="21" spans="1:14" s="297" customFormat="1" x14ac:dyDescent="0.2">
      <c r="A21" s="131" t="s">
        <v>2220</v>
      </c>
      <c r="B21" s="131" t="s">
        <v>2747</v>
      </c>
      <c r="C21" s="124" t="s">
        <v>680</v>
      </c>
      <c r="D21" s="124"/>
      <c r="E21" s="124"/>
      <c r="F21" s="124"/>
      <c r="G21" s="124"/>
      <c r="H21" s="124"/>
      <c r="I21" s="124"/>
      <c r="J21" s="302" t="s">
        <v>2744</v>
      </c>
      <c r="K21" s="124"/>
      <c r="L21" s="131"/>
      <c r="M21" s="131"/>
      <c r="N21" s="131"/>
    </row>
    <row r="22" spans="1:14" s="212" customFormat="1" x14ac:dyDescent="0.2">
      <c r="A22" s="169" t="s">
        <v>1084</v>
      </c>
      <c r="B22" s="169" t="s">
        <v>1085</v>
      </c>
      <c r="C22" s="170" t="s">
        <v>680</v>
      </c>
      <c r="D22" s="170"/>
      <c r="E22" s="170"/>
      <c r="F22" s="170"/>
      <c r="G22" s="170"/>
      <c r="H22" s="170"/>
      <c r="I22" s="170"/>
      <c r="J22" s="359" t="s">
        <v>1086</v>
      </c>
      <c r="K22" s="170"/>
      <c r="L22" s="169" t="s">
        <v>2784</v>
      </c>
      <c r="M22" s="169"/>
      <c r="N22" s="169"/>
    </row>
    <row r="23" spans="1:14" s="131" customFormat="1" ht="63.75" x14ac:dyDescent="0.2">
      <c r="A23" s="131" t="s">
        <v>737</v>
      </c>
      <c r="B23" s="131" t="s">
        <v>2748</v>
      </c>
      <c r="C23" s="124" t="s">
        <v>1527</v>
      </c>
      <c r="D23" s="124"/>
      <c r="E23" s="124"/>
      <c r="F23" s="124" t="s">
        <v>1527</v>
      </c>
      <c r="G23" s="124"/>
      <c r="H23" s="124"/>
      <c r="I23" s="124"/>
      <c r="J23" s="302" t="s">
        <v>1529</v>
      </c>
      <c r="K23" s="124"/>
    </row>
    <row r="24" spans="1:14" s="131" customFormat="1" ht="51" x14ac:dyDescent="0.2">
      <c r="A24" s="131" t="s">
        <v>163</v>
      </c>
      <c r="B24" s="131" t="s">
        <v>1085</v>
      </c>
      <c r="C24" s="124" t="s">
        <v>680</v>
      </c>
      <c r="D24" s="124" t="s">
        <v>680</v>
      </c>
      <c r="E24" s="124" t="s">
        <v>680</v>
      </c>
      <c r="F24" s="124"/>
      <c r="G24" s="124"/>
      <c r="H24" s="124"/>
      <c r="I24" s="124"/>
      <c r="J24" s="302" t="s">
        <v>2975</v>
      </c>
      <c r="K24" s="124"/>
    </row>
    <row r="25" spans="1:14" s="303" customFormat="1" x14ac:dyDescent="0.2">
      <c r="A25" s="303" t="s">
        <v>483</v>
      </c>
      <c r="B25" s="303" t="s">
        <v>1523</v>
      </c>
      <c r="C25" s="305" t="s">
        <v>1527</v>
      </c>
      <c r="D25" s="305"/>
      <c r="F25" s="305" t="s">
        <v>1527</v>
      </c>
      <c r="G25" s="305"/>
      <c r="H25" s="305"/>
      <c r="I25" s="305"/>
      <c r="J25" s="360" t="s">
        <v>195</v>
      </c>
      <c r="K25" s="305"/>
    </row>
    <row r="26" spans="1:14" s="361" customFormat="1" ht="24.75" customHeight="1" x14ac:dyDescent="0.2">
      <c r="A26" s="307" t="s">
        <v>10</v>
      </c>
      <c r="J26" s="362"/>
      <c r="K26" s="363"/>
    </row>
    <row r="27" spans="1:14" s="12" customFormat="1" x14ac:dyDescent="0.2">
      <c r="A27" s="304" t="s">
        <v>1533</v>
      </c>
      <c r="J27" s="364"/>
      <c r="K27" s="21"/>
    </row>
    <row r="28" spans="1:14" s="353" customFormat="1" x14ac:dyDescent="0.2">
      <c r="A28" s="353" t="s">
        <v>1534</v>
      </c>
      <c r="J28" s="365"/>
      <c r="K28" s="366"/>
    </row>
    <row r="29" spans="1:14" s="12" customFormat="1" x14ac:dyDescent="0.2">
      <c r="A29" s="12" t="s">
        <v>2750</v>
      </c>
      <c r="J29" s="364"/>
      <c r="K29" s="21"/>
    </row>
  </sheetData>
  <phoneticPr fontId="14" type="noConversion"/>
  <hyperlinks>
    <hyperlink ref="N1" location="Index!A1" display="back to index" xr:uid="{00000000-0004-0000-1300-000000000000}"/>
  </hyperlinks>
  <printOptions gridLines="1"/>
  <pageMargins left="0.25" right="0.25" top="0.75" bottom="0.75" header="0.3" footer="0.3"/>
  <pageSetup paperSize="9" scale="72" orientation="landscape" r:id="rId1"/>
  <headerFooter alignWithMargins="0"/>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58"/>
  <sheetViews>
    <sheetView workbookViewId="0">
      <pane ySplit="2" topLeftCell="A3" activePane="bottomLeft" state="frozen"/>
      <selection pane="bottomLeft" activeCell="B18" sqref="B18"/>
    </sheetView>
  </sheetViews>
  <sheetFormatPr defaultRowHeight="12.75" x14ac:dyDescent="0.2"/>
  <cols>
    <col min="2" max="2" width="36.85546875" bestFit="1" customWidth="1"/>
    <col min="3" max="3" width="28.28515625" customWidth="1"/>
  </cols>
  <sheetData>
    <row r="1" spans="1:12" s="70" customFormat="1" ht="27" customHeight="1" x14ac:dyDescent="0.4">
      <c r="A1" s="69" t="s">
        <v>1674</v>
      </c>
      <c r="J1" s="74"/>
      <c r="K1" s="306"/>
      <c r="L1" s="565" t="s">
        <v>2210</v>
      </c>
    </row>
    <row r="3" spans="1:12" s="2" customFormat="1" x14ac:dyDescent="0.2">
      <c r="A3" s="2" t="s">
        <v>1662</v>
      </c>
      <c r="C3" s="516" t="s">
        <v>2214</v>
      </c>
    </row>
    <row r="4" spans="1:12" x14ac:dyDescent="0.2">
      <c r="B4" t="s">
        <v>1585</v>
      </c>
    </row>
    <row r="5" spans="1:12" s="12" customFormat="1" x14ac:dyDescent="0.2">
      <c r="B5" s="353" t="s">
        <v>1029</v>
      </c>
    </row>
    <row r="6" spans="1:12" s="12" customFormat="1" x14ac:dyDescent="0.2">
      <c r="B6" s="12" t="s">
        <v>1030</v>
      </c>
    </row>
    <row r="7" spans="1:12" s="12" customFormat="1" x14ac:dyDescent="0.2">
      <c r="B7" s="12" t="s">
        <v>1031</v>
      </c>
    </row>
    <row r="8" spans="1:12" s="12" customFormat="1" x14ac:dyDescent="0.2">
      <c r="B8" s="12" t="s">
        <v>1032</v>
      </c>
    </row>
    <row r="9" spans="1:12" s="12" customFormat="1" x14ac:dyDescent="0.2">
      <c r="B9" s="12" t="s">
        <v>1033</v>
      </c>
    </row>
    <row r="10" spans="1:12" s="12" customFormat="1" x14ac:dyDescent="0.2">
      <c r="B10" s="12" t="s">
        <v>1034</v>
      </c>
    </row>
    <row r="11" spans="1:12" s="12" customFormat="1" x14ac:dyDescent="0.2">
      <c r="B11" s="12" t="s">
        <v>1571</v>
      </c>
    </row>
    <row r="12" spans="1:12" s="12" customFormat="1" x14ac:dyDescent="0.2">
      <c r="B12" s="12" t="s">
        <v>1035</v>
      </c>
    </row>
    <row r="13" spans="1:12" s="2" customFormat="1" x14ac:dyDescent="0.2">
      <c r="A13" s="2" t="s">
        <v>1758</v>
      </c>
    </row>
    <row r="14" spans="1:12" s="12" customFormat="1" x14ac:dyDescent="0.2">
      <c r="B14" s="12" t="s">
        <v>2218</v>
      </c>
      <c r="C14" s="12" t="s">
        <v>2230</v>
      </c>
    </row>
    <row r="15" spans="1:12" s="12" customFormat="1" x14ac:dyDescent="0.2">
      <c r="B15" s="12" t="s">
        <v>1668</v>
      </c>
      <c r="C15" s="12" t="s">
        <v>2227</v>
      </c>
    </row>
    <row r="16" spans="1:12" s="12" customFormat="1" x14ac:dyDescent="0.2">
      <c r="B16" s="353" t="s">
        <v>734</v>
      </c>
    </row>
    <row r="17" spans="1:3" s="12" customFormat="1" x14ac:dyDescent="0.2">
      <c r="B17" s="12" t="s">
        <v>2219</v>
      </c>
      <c r="C17" s="12" t="s">
        <v>2221</v>
      </c>
    </row>
    <row r="18" spans="1:3" s="12" customFormat="1" x14ac:dyDescent="0.2">
      <c r="B18" s="12" t="s">
        <v>2217</v>
      </c>
      <c r="C18" s="210" t="s">
        <v>2753</v>
      </c>
    </row>
    <row r="19" spans="1:3" s="301" customFormat="1" x14ac:dyDescent="0.2">
      <c r="B19" s="301" t="s">
        <v>1666</v>
      </c>
    </row>
    <row r="20" spans="1:3" s="12" customFormat="1" x14ac:dyDescent="0.2">
      <c r="B20" s="12" t="s">
        <v>2220</v>
      </c>
      <c r="C20" s="12" t="s">
        <v>2222</v>
      </c>
    </row>
    <row r="21" spans="1:3" s="12" customFormat="1" x14ac:dyDescent="0.2">
      <c r="B21" s="12" t="s">
        <v>1669</v>
      </c>
      <c r="C21" s="12" t="s">
        <v>2229</v>
      </c>
    </row>
    <row r="22" spans="1:3" s="633" customFormat="1" x14ac:dyDescent="0.2">
      <c r="B22" s="633" t="s">
        <v>2215</v>
      </c>
      <c r="C22" s="633" t="s">
        <v>2228</v>
      </c>
    </row>
    <row r="23" spans="1:3" s="12" customFormat="1" x14ac:dyDescent="0.2">
      <c r="B23" s="12" t="s">
        <v>2216</v>
      </c>
    </row>
    <row r="24" spans="1:3" s="12" customFormat="1" x14ac:dyDescent="0.2">
      <c r="B24" s="12" t="s">
        <v>1675</v>
      </c>
      <c r="C24" s="12" t="s">
        <v>2751</v>
      </c>
    </row>
    <row r="25" spans="1:3" s="2" customFormat="1" x14ac:dyDescent="0.2">
      <c r="A25" s="2" t="s">
        <v>1661</v>
      </c>
    </row>
    <row r="26" spans="1:3" s="2" customFormat="1" x14ac:dyDescent="0.2">
      <c r="B26" s="12" t="s">
        <v>60</v>
      </c>
    </row>
    <row r="27" spans="1:3" s="2" customFormat="1" x14ac:dyDescent="0.2">
      <c r="B27" s="12" t="s">
        <v>1087</v>
      </c>
    </row>
    <row r="28" spans="1:3" x14ac:dyDescent="0.2">
      <c r="B28" t="s">
        <v>546</v>
      </c>
    </row>
    <row r="29" spans="1:3" x14ac:dyDescent="0.2">
      <c r="B29" t="s">
        <v>533</v>
      </c>
    </row>
    <row r="30" spans="1:3" x14ac:dyDescent="0.2">
      <c r="B30" t="s">
        <v>322</v>
      </c>
    </row>
    <row r="31" spans="1:3" x14ac:dyDescent="0.2">
      <c r="B31" t="s">
        <v>1562</v>
      </c>
      <c r="C31" t="s">
        <v>2224</v>
      </c>
    </row>
    <row r="32" spans="1:3" x14ac:dyDescent="0.2">
      <c r="B32" s="131" t="s">
        <v>1532</v>
      </c>
      <c r="C32" s="12" t="s">
        <v>2231</v>
      </c>
    </row>
    <row r="33" spans="1:3" s="2" customFormat="1" x14ac:dyDescent="0.2">
      <c r="A33" s="2" t="s">
        <v>1067</v>
      </c>
    </row>
    <row r="34" spans="1:3" x14ac:dyDescent="0.2">
      <c r="B34" t="s">
        <v>1375</v>
      </c>
      <c r="C34" s="12" t="s">
        <v>733</v>
      </c>
    </row>
    <row r="35" spans="1:3" x14ac:dyDescent="0.2">
      <c r="B35" t="s">
        <v>1374</v>
      </c>
      <c r="C35" s="12" t="s">
        <v>733</v>
      </c>
    </row>
    <row r="36" spans="1:3" x14ac:dyDescent="0.2">
      <c r="B36" t="s">
        <v>1376</v>
      </c>
      <c r="C36" s="12" t="s">
        <v>946</v>
      </c>
    </row>
    <row r="37" spans="1:3" x14ac:dyDescent="0.2">
      <c r="B37" t="s">
        <v>1367</v>
      </c>
      <c r="C37" s="12" t="s">
        <v>946</v>
      </c>
    </row>
    <row r="38" spans="1:3" x14ac:dyDescent="0.2">
      <c r="B38" t="s">
        <v>1371</v>
      </c>
    </row>
    <row r="39" spans="1:3" x14ac:dyDescent="0.2">
      <c r="B39" t="s">
        <v>1370</v>
      </c>
    </row>
    <row r="40" spans="1:3" x14ac:dyDescent="0.2">
      <c r="B40" t="s">
        <v>1378</v>
      </c>
    </row>
    <row r="41" spans="1:3" x14ac:dyDescent="0.2">
      <c r="B41" t="s">
        <v>1369</v>
      </c>
      <c r="C41" s="12" t="s">
        <v>219</v>
      </c>
    </row>
    <row r="42" spans="1:3" x14ac:dyDescent="0.2">
      <c r="B42" t="s">
        <v>1379</v>
      </c>
      <c r="C42" s="12" t="s">
        <v>2226</v>
      </c>
    </row>
    <row r="43" spans="1:3" x14ac:dyDescent="0.2">
      <c r="B43" t="s">
        <v>1380</v>
      </c>
      <c r="C43" s="12" t="s">
        <v>294</v>
      </c>
    </row>
    <row r="44" spans="1:3" x14ac:dyDescent="0.2">
      <c r="B44" t="s">
        <v>1368</v>
      </c>
      <c r="C44" s="12" t="s">
        <v>1084</v>
      </c>
    </row>
    <row r="45" spans="1:3" x14ac:dyDescent="0.2">
      <c r="B45" t="s">
        <v>1377</v>
      </c>
      <c r="C45" s="12" t="s">
        <v>1084</v>
      </c>
    </row>
    <row r="46" spans="1:3" x14ac:dyDescent="0.2">
      <c r="B46" t="s">
        <v>1373</v>
      </c>
      <c r="C46" s="12" t="s">
        <v>219</v>
      </c>
    </row>
    <row r="47" spans="1:3" x14ac:dyDescent="0.2">
      <c r="B47" t="s">
        <v>1262</v>
      </c>
    </row>
    <row r="48" spans="1:3" x14ac:dyDescent="0.2">
      <c r="B48" t="s">
        <v>91</v>
      </c>
    </row>
    <row r="49" spans="1:3" x14ac:dyDescent="0.2">
      <c r="B49" t="s">
        <v>535</v>
      </c>
    </row>
    <row r="50" spans="1:3" x14ac:dyDescent="0.2">
      <c r="B50" t="s">
        <v>1224</v>
      </c>
      <c r="C50" s="12" t="s">
        <v>2223</v>
      </c>
    </row>
    <row r="51" spans="1:3" s="2" customFormat="1" x14ac:dyDescent="0.2">
      <c r="A51" s="2" t="s">
        <v>1663</v>
      </c>
    </row>
    <row r="52" spans="1:3" x14ac:dyDescent="0.2">
      <c r="B52" t="s">
        <v>1120</v>
      </c>
    </row>
    <row r="53" spans="1:3" x14ac:dyDescent="0.2">
      <c r="B53" t="s">
        <v>1121</v>
      </c>
    </row>
    <row r="54" spans="1:3" x14ac:dyDescent="0.2">
      <c r="B54" t="s">
        <v>1122</v>
      </c>
    </row>
    <row r="55" spans="1:3" x14ac:dyDescent="0.2">
      <c r="B55" t="s">
        <v>1111</v>
      </c>
    </row>
    <row r="56" spans="1:3" x14ac:dyDescent="0.2">
      <c r="B56" t="s">
        <v>1112</v>
      </c>
    </row>
    <row r="57" spans="1:3" x14ac:dyDescent="0.2">
      <c r="A57" s="2" t="s">
        <v>1665</v>
      </c>
    </row>
    <row r="58" spans="1:3" x14ac:dyDescent="0.2">
      <c r="B58" s="12" t="s">
        <v>2237</v>
      </c>
    </row>
  </sheetData>
  <hyperlinks>
    <hyperlink ref="L1" location="Index!A1" display="back to index" xr:uid="{00000000-0004-0000-1400-000000000000}"/>
    <hyperlink ref="C3" location="Banknote_Acceptor_Maintenance" display="Banknote_Acceptor_Maintenance" xr:uid="{00000000-0004-0000-1400-000001000000}"/>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38"/>
  <sheetViews>
    <sheetView workbookViewId="0">
      <selection activeCell="B18" sqref="B18"/>
    </sheetView>
  </sheetViews>
  <sheetFormatPr defaultRowHeight="12.75" x14ac:dyDescent="0.2"/>
  <cols>
    <col min="1" max="1" width="11.140625" customWidth="1"/>
    <col min="2" max="2" width="29.7109375" customWidth="1"/>
    <col min="3" max="3" width="42.5703125" customWidth="1"/>
  </cols>
  <sheetData>
    <row r="1" spans="1:11" s="70" customFormat="1" ht="27" customHeight="1" x14ac:dyDescent="0.4">
      <c r="A1" s="69" t="s">
        <v>1677</v>
      </c>
      <c r="J1" s="74"/>
      <c r="K1" s="565" t="s">
        <v>2210</v>
      </c>
    </row>
    <row r="3" spans="1:11" s="2" customFormat="1" x14ac:dyDescent="0.2">
      <c r="A3" s="2" t="s">
        <v>1662</v>
      </c>
    </row>
    <row r="4" spans="1:11" x14ac:dyDescent="0.2">
      <c r="B4" t="s">
        <v>1583</v>
      </c>
    </row>
    <row r="5" spans="1:11" s="12" customFormat="1" x14ac:dyDescent="0.2">
      <c r="B5" s="353" t="s">
        <v>1039</v>
      </c>
    </row>
    <row r="6" spans="1:11" s="12" customFormat="1" x14ac:dyDescent="0.2">
      <c r="B6" s="12" t="s">
        <v>1040</v>
      </c>
    </row>
    <row r="7" spans="1:11" s="12" customFormat="1" x14ac:dyDescent="0.2">
      <c r="B7" s="12" t="s">
        <v>1041</v>
      </c>
    </row>
    <row r="8" spans="1:11" s="12" customFormat="1" x14ac:dyDescent="0.2">
      <c r="B8" s="12" t="s">
        <v>1042</v>
      </c>
    </row>
    <row r="9" spans="1:11" s="12" customFormat="1" x14ac:dyDescent="0.2">
      <c r="B9" s="353" t="s">
        <v>2006</v>
      </c>
    </row>
    <row r="10" spans="1:11" s="12" customFormat="1" x14ac:dyDescent="0.2">
      <c r="B10" s="12" t="s">
        <v>1572</v>
      </c>
    </row>
    <row r="11" spans="1:11" s="12" customFormat="1" x14ac:dyDescent="0.2">
      <c r="B11" s="631" t="s">
        <v>1573</v>
      </c>
      <c r="C11" s="12" t="s">
        <v>252</v>
      </c>
    </row>
    <row r="12" spans="1:11" s="2" customFormat="1" x14ac:dyDescent="0.2">
      <c r="A12" s="2" t="s">
        <v>1758</v>
      </c>
    </row>
    <row r="13" spans="1:11" s="12" customFormat="1" x14ac:dyDescent="0.2">
      <c r="B13" s="12" t="s">
        <v>65</v>
      </c>
      <c r="C13" s="12" t="s">
        <v>1763</v>
      </c>
      <c r="D13" s="12" t="s">
        <v>1764</v>
      </c>
    </row>
    <row r="14" spans="1:11" s="12" customFormat="1" x14ac:dyDescent="0.2">
      <c r="B14" s="12" t="s">
        <v>733</v>
      </c>
    </row>
    <row r="15" spans="1:11" s="12" customFormat="1" x14ac:dyDescent="0.2">
      <c r="B15" s="353" t="s">
        <v>734</v>
      </c>
    </row>
    <row r="16" spans="1:11" s="12" customFormat="1" x14ac:dyDescent="0.2">
      <c r="B16" s="12" t="s">
        <v>1678</v>
      </c>
    </row>
    <row r="17" spans="1:3" s="12" customFormat="1" x14ac:dyDescent="0.2">
      <c r="B17" s="12" t="s">
        <v>758</v>
      </c>
      <c r="C17" s="12" t="s">
        <v>252</v>
      </c>
    </row>
    <row r="18" spans="1:3" s="12" customFormat="1" x14ac:dyDescent="0.2">
      <c r="B18" s="12" t="s">
        <v>1774</v>
      </c>
      <c r="C18" s="210" t="s">
        <v>1768</v>
      </c>
    </row>
    <row r="19" spans="1:3" x14ac:dyDescent="0.2">
      <c r="B19" t="s">
        <v>163</v>
      </c>
    </row>
    <row r="20" spans="1:3" s="2" customFormat="1" x14ac:dyDescent="0.2">
      <c r="A20" s="2" t="s">
        <v>1661</v>
      </c>
    </row>
    <row r="21" spans="1:3" s="2" customFormat="1" x14ac:dyDescent="0.2">
      <c r="B21" s="12" t="s">
        <v>60</v>
      </c>
    </row>
    <row r="22" spans="1:3" s="2" customFormat="1" x14ac:dyDescent="0.2">
      <c r="B22" s="12" t="s">
        <v>1087</v>
      </c>
    </row>
    <row r="23" spans="1:3" x14ac:dyDescent="0.2">
      <c r="B23" t="s">
        <v>275</v>
      </c>
    </row>
    <row r="24" spans="1:3" x14ac:dyDescent="0.2">
      <c r="B24" t="s">
        <v>633</v>
      </c>
    </row>
    <row r="25" spans="1:3" x14ac:dyDescent="0.2">
      <c r="B25" t="s">
        <v>632</v>
      </c>
    </row>
    <row r="26" spans="1:3" x14ac:dyDescent="0.2">
      <c r="B26" s="131" t="s">
        <v>1532</v>
      </c>
    </row>
    <row r="27" spans="1:3" s="2" customFormat="1" x14ac:dyDescent="0.2">
      <c r="A27" s="2" t="s">
        <v>1067</v>
      </c>
    </row>
    <row r="28" spans="1:3" x14ac:dyDescent="0.2">
      <c r="B28" t="s">
        <v>367</v>
      </c>
      <c r="C28" s="12" t="s">
        <v>1679</v>
      </c>
    </row>
    <row r="29" spans="1:3" x14ac:dyDescent="0.2">
      <c r="B29" t="s">
        <v>364</v>
      </c>
    </row>
    <row r="30" spans="1:3" x14ac:dyDescent="0.2">
      <c r="B30" t="s">
        <v>365</v>
      </c>
    </row>
    <row r="31" spans="1:3" x14ac:dyDescent="0.2">
      <c r="B31" t="s">
        <v>366</v>
      </c>
    </row>
    <row r="32" spans="1:3" x14ac:dyDescent="0.2">
      <c r="B32" t="s">
        <v>362</v>
      </c>
      <c r="C32" t="s">
        <v>733</v>
      </c>
    </row>
    <row r="33" spans="1:3" x14ac:dyDescent="0.2">
      <c r="B33" t="s">
        <v>363</v>
      </c>
      <c r="C33" t="s">
        <v>733</v>
      </c>
    </row>
    <row r="34" spans="1:3" s="2" customFormat="1" x14ac:dyDescent="0.2">
      <c r="A34" s="2" t="s">
        <v>1663</v>
      </c>
    </row>
    <row r="35" spans="1:3" x14ac:dyDescent="0.2">
      <c r="B35" t="s">
        <v>1115</v>
      </c>
    </row>
    <row r="36" spans="1:3" x14ac:dyDescent="0.2">
      <c r="B36" t="s">
        <v>1116</v>
      </c>
    </row>
    <row r="37" spans="1:3" x14ac:dyDescent="0.2">
      <c r="A37" s="2" t="s">
        <v>1665</v>
      </c>
    </row>
    <row r="38" spans="1:3" x14ac:dyDescent="0.2">
      <c r="B38" s="12" t="s">
        <v>2237</v>
      </c>
    </row>
  </sheetData>
  <hyperlinks>
    <hyperlink ref="K1" location="Index!A1" display="back to index" xr:uid="{00000000-0004-0000-1500-000000000000}"/>
  </hyperlink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K45"/>
  <sheetViews>
    <sheetView workbookViewId="0">
      <selection activeCell="B16" sqref="B16"/>
    </sheetView>
  </sheetViews>
  <sheetFormatPr defaultRowHeight="12.75" x14ac:dyDescent="0.2"/>
  <cols>
    <col min="2" max="2" width="31" customWidth="1"/>
    <col min="3" max="3" width="29.5703125" customWidth="1"/>
    <col min="4" max="4" width="13.7109375" customWidth="1"/>
  </cols>
  <sheetData>
    <row r="1" spans="1:11" s="70" customFormat="1" ht="27" customHeight="1" x14ac:dyDescent="0.4">
      <c r="A1" s="69" t="s">
        <v>1664</v>
      </c>
      <c r="J1" s="565" t="s">
        <v>2210</v>
      </c>
      <c r="K1" s="306"/>
    </row>
    <row r="3" spans="1:11" s="2" customFormat="1" x14ac:dyDescent="0.2">
      <c r="A3" s="2" t="s">
        <v>1662</v>
      </c>
    </row>
    <row r="4" spans="1:11" x14ac:dyDescent="0.2">
      <c r="B4" t="s">
        <v>1582</v>
      </c>
    </row>
    <row r="5" spans="1:11" x14ac:dyDescent="0.2">
      <c r="B5" t="s">
        <v>1043</v>
      </c>
    </row>
    <row r="6" spans="1:11" x14ac:dyDescent="0.2">
      <c r="B6" t="s">
        <v>1530</v>
      </c>
    </row>
    <row r="7" spans="1:11" x14ac:dyDescent="0.2">
      <c r="B7" t="s">
        <v>1044</v>
      </c>
    </row>
    <row r="8" spans="1:11" x14ac:dyDescent="0.2">
      <c r="B8" t="s">
        <v>1574</v>
      </c>
    </row>
    <row r="9" spans="1:11" x14ac:dyDescent="0.2">
      <c r="B9" s="12" t="s">
        <v>1575</v>
      </c>
      <c r="C9" s="12" t="s">
        <v>1671</v>
      </c>
    </row>
    <row r="10" spans="1:11" x14ac:dyDescent="0.2">
      <c r="B10" t="s">
        <v>1045</v>
      </c>
    </row>
    <row r="11" spans="1:11" x14ac:dyDescent="0.2">
      <c r="B11" t="s">
        <v>1046</v>
      </c>
      <c r="C11" s="12" t="s">
        <v>1670</v>
      </c>
    </row>
    <row r="12" spans="1:11" s="2" customFormat="1" x14ac:dyDescent="0.2">
      <c r="A12" s="2" t="s">
        <v>1758</v>
      </c>
    </row>
    <row r="13" spans="1:11" x14ac:dyDescent="0.2">
      <c r="B13" s="12" t="s">
        <v>1668</v>
      </c>
    </row>
    <row r="14" spans="1:11" x14ac:dyDescent="0.2">
      <c r="B14" s="12" t="s">
        <v>65</v>
      </c>
      <c r="C14" s="12" t="s">
        <v>1762</v>
      </c>
      <c r="D14" s="12" t="s">
        <v>1764</v>
      </c>
    </row>
    <row r="15" spans="1:11" x14ac:dyDescent="0.2">
      <c r="B15" s="12" t="s">
        <v>1669</v>
      </c>
    </row>
    <row r="16" spans="1:11" x14ac:dyDescent="0.2">
      <c r="B16" s="12" t="s">
        <v>1666</v>
      </c>
      <c r="C16" t="s">
        <v>1667</v>
      </c>
    </row>
    <row r="17" spans="1:3" x14ac:dyDescent="0.2">
      <c r="B17" s="12" t="s">
        <v>1660</v>
      </c>
    </row>
    <row r="18" spans="1:3" s="12" customFormat="1" x14ac:dyDescent="0.2">
      <c r="B18" s="12" t="s">
        <v>2164</v>
      </c>
      <c r="C18" s="12" t="s">
        <v>2171</v>
      </c>
    </row>
    <row r="19" spans="1:3" s="12" customFormat="1" x14ac:dyDescent="0.2">
      <c r="B19" s="12" t="s">
        <v>2165</v>
      </c>
      <c r="C19" s="12" t="s">
        <v>2170</v>
      </c>
    </row>
    <row r="20" spans="1:3" s="12" customFormat="1" x14ac:dyDescent="0.2">
      <c r="B20" s="301" t="s">
        <v>2176</v>
      </c>
    </row>
    <row r="21" spans="1:3" s="12" customFormat="1" x14ac:dyDescent="0.2">
      <c r="B21" s="301" t="s">
        <v>14</v>
      </c>
    </row>
    <row r="22" spans="1:3" s="2" customFormat="1" x14ac:dyDescent="0.2">
      <c r="A22" s="2" t="s">
        <v>1661</v>
      </c>
    </row>
    <row r="23" spans="1:3" s="2" customFormat="1" x14ac:dyDescent="0.2">
      <c r="B23" s="12" t="s">
        <v>60</v>
      </c>
    </row>
    <row r="24" spans="1:3" s="2" customFormat="1" x14ac:dyDescent="0.2">
      <c r="B24" s="12" t="s">
        <v>1087</v>
      </c>
    </row>
    <row r="25" spans="1:3" x14ac:dyDescent="0.2">
      <c r="B25" t="s">
        <v>1587</v>
      </c>
    </row>
    <row r="26" spans="1:3" x14ac:dyDescent="0.2">
      <c r="B26" t="s">
        <v>1565</v>
      </c>
    </row>
    <row r="27" spans="1:3" x14ac:dyDescent="0.2">
      <c r="B27" t="s">
        <v>1588</v>
      </c>
    </row>
    <row r="28" spans="1:3" x14ac:dyDescent="0.2">
      <c r="B28" s="131" t="s">
        <v>1532</v>
      </c>
    </row>
    <row r="29" spans="1:3" s="2" customFormat="1" x14ac:dyDescent="0.2">
      <c r="A29" s="2" t="s">
        <v>1067</v>
      </c>
    </row>
    <row r="30" spans="1:3" s="2" customFormat="1" x14ac:dyDescent="0.2">
      <c r="B30" s="35" t="s">
        <v>367</v>
      </c>
    </row>
    <row r="31" spans="1:3" x14ac:dyDescent="0.2">
      <c r="B31" t="s">
        <v>482</v>
      </c>
    </row>
    <row r="32" spans="1:3" x14ac:dyDescent="0.2">
      <c r="B32" t="s">
        <v>652</v>
      </c>
      <c r="C32" s="12" t="s">
        <v>733</v>
      </c>
    </row>
    <row r="33" spans="1:3" x14ac:dyDescent="0.2">
      <c r="B33" t="s">
        <v>653</v>
      </c>
      <c r="C33" s="12" t="s">
        <v>733</v>
      </c>
    </row>
    <row r="34" spans="1:3" x14ac:dyDescent="0.2">
      <c r="B34" t="s">
        <v>654</v>
      </c>
    </row>
    <row r="35" spans="1:3" x14ac:dyDescent="0.2">
      <c r="B35" t="s">
        <v>594</v>
      </c>
    </row>
    <row r="36" spans="1:3" x14ac:dyDescent="0.2">
      <c r="B36" t="s">
        <v>651</v>
      </c>
    </row>
    <row r="37" spans="1:3" x14ac:dyDescent="0.2">
      <c r="B37" t="s">
        <v>1590</v>
      </c>
    </row>
    <row r="38" spans="1:3" x14ac:dyDescent="0.2">
      <c r="B38" t="s">
        <v>722</v>
      </c>
    </row>
    <row r="39" spans="1:3" s="2" customFormat="1" x14ac:dyDescent="0.2">
      <c r="A39" s="2" t="s">
        <v>1663</v>
      </c>
    </row>
    <row r="40" spans="1:3" x14ac:dyDescent="0.2">
      <c r="B40" t="s">
        <v>1117</v>
      </c>
    </row>
    <row r="41" spans="1:3" x14ac:dyDescent="0.2">
      <c r="B41" t="s">
        <v>1118</v>
      </c>
    </row>
    <row r="42" spans="1:3" x14ac:dyDescent="0.2">
      <c r="A42" s="2" t="s">
        <v>1665</v>
      </c>
    </row>
    <row r="43" spans="1:3" x14ac:dyDescent="0.2">
      <c r="B43" s="131" t="s">
        <v>1532</v>
      </c>
      <c r="C43" t="s">
        <v>1672</v>
      </c>
    </row>
    <row r="44" spans="1:3" x14ac:dyDescent="0.2">
      <c r="B44" s="35" t="s">
        <v>1673</v>
      </c>
    </row>
    <row r="45" spans="1:3" x14ac:dyDescent="0.2">
      <c r="B45" s="12" t="s">
        <v>2237</v>
      </c>
    </row>
  </sheetData>
  <hyperlinks>
    <hyperlink ref="J1" location="Index!A1" display="back to index" xr:uid="{00000000-0004-0000-1600-000000000000}"/>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N33"/>
  <sheetViews>
    <sheetView workbookViewId="0">
      <selection activeCell="H5" sqref="H5"/>
    </sheetView>
  </sheetViews>
  <sheetFormatPr defaultRowHeight="12.75" x14ac:dyDescent="0.2"/>
  <cols>
    <col min="2" max="2" width="33.42578125" bestFit="1" customWidth="1"/>
    <col min="3" max="3" width="17.5703125" customWidth="1"/>
  </cols>
  <sheetData>
    <row r="1" spans="1:14" s="70" customFormat="1" ht="27" customHeight="1" x14ac:dyDescent="0.4">
      <c r="A1" s="69" t="s">
        <v>1676</v>
      </c>
      <c r="J1" s="74"/>
      <c r="K1" s="306"/>
      <c r="N1" s="565" t="s">
        <v>2210</v>
      </c>
    </row>
    <row r="3" spans="1:14" s="2" customFormat="1" x14ac:dyDescent="0.2">
      <c r="A3" s="2" t="s">
        <v>1662</v>
      </c>
    </row>
    <row r="4" spans="1:14" s="2" customFormat="1" x14ac:dyDescent="0.2">
      <c r="B4" s="131" t="s">
        <v>1584</v>
      </c>
    </row>
    <row r="5" spans="1:14" s="2" customFormat="1" x14ac:dyDescent="0.2">
      <c r="B5" s="35" t="s">
        <v>1036</v>
      </c>
    </row>
    <row r="6" spans="1:14" s="2" customFormat="1" x14ac:dyDescent="0.2">
      <c r="B6" s="35" t="s">
        <v>1037</v>
      </c>
    </row>
    <row r="7" spans="1:14" s="12" customFormat="1" x14ac:dyDescent="0.2">
      <c r="B7" s="35" t="s">
        <v>1038</v>
      </c>
    </row>
    <row r="8" spans="1:14" s="2" customFormat="1" x14ac:dyDescent="0.2">
      <c r="A8" s="2" t="s">
        <v>1758</v>
      </c>
    </row>
    <row r="9" spans="1:14" x14ac:dyDescent="0.2">
      <c r="B9" t="s">
        <v>65</v>
      </c>
      <c r="C9" s="12" t="s">
        <v>1763</v>
      </c>
      <c r="D9" s="12" t="s">
        <v>1764</v>
      </c>
    </row>
    <row r="10" spans="1:14" x14ac:dyDescent="0.2">
      <c r="B10" t="s">
        <v>733</v>
      </c>
    </row>
    <row r="11" spans="1:14" s="12" customFormat="1" x14ac:dyDescent="0.2">
      <c r="B11" s="12" t="s">
        <v>1774</v>
      </c>
      <c r="C11" s="210" t="s">
        <v>1768</v>
      </c>
    </row>
    <row r="12" spans="1:14" s="12" customFormat="1" x14ac:dyDescent="0.2">
      <c r="B12" s="12" t="s">
        <v>163</v>
      </c>
    </row>
    <row r="13" spans="1:14" s="12" customFormat="1" x14ac:dyDescent="0.2">
      <c r="B13" s="301" t="s">
        <v>14</v>
      </c>
    </row>
    <row r="14" spans="1:14" s="2" customFormat="1" x14ac:dyDescent="0.2">
      <c r="A14" s="2" t="s">
        <v>1661</v>
      </c>
    </row>
    <row r="15" spans="1:14" s="2" customFormat="1" x14ac:dyDescent="0.2">
      <c r="B15" s="12" t="s">
        <v>60</v>
      </c>
    </row>
    <row r="16" spans="1:14" s="2" customFormat="1" x14ac:dyDescent="0.2">
      <c r="B16" s="12" t="s">
        <v>1087</v>
      </c>
    </row>
    <row r="17" spans="1:3" s="12" customFormat="1" x14ac:dyDescent="0.2">
      <c r="B17" s="129" t="s">
        <v>93</v>
      </c>
    </row>
    <row r="18" spans="1:3" s="12" customFormat="1" x14ac:dyDescent="0.2">
      <c r="B18" s="131" t="s">
        <v>1532</v>
      </c>
    </row>
    <row r="19" spans="1:3" s="2" customFormat="1" x14ac:dyDescent="0.2">
      <c r="A19" s="2" t="s">
        <v>1067</v>
      </c>
    </row>
    <row r="20" spans="1:3" s="2" customFormat="1" x14ac:dyDescent="0.2">
      <c r="B20" s="131" t="s">
        <v>1757</v>
      </c>
      <c r="C20" s="12" t="s">
        <v>733</v>
      </c>
    </row>
    <row r="21" spans="1:3" s="2" customFormat="1" x14ac:dyDescent="0.2">
      <c r="B21" s="131" t="s">
        <v>1756</v>
      </c>
      <c r="C21" s="12" t="s">
        <v>733</v>
      </c>
    </row>
    <row r="22" spans="1:3" x14ac:dyDescent="0.2">
      <c r="B22" s="35" t="s">
        <v>529</v>
      </c>
    </row>
    <row r="23" spans="1:3" x14ac:dyDescent="0.2">
      <c r="B23" s="35" t="s">
        <v>530</v>
      </c>
    </row>
    <row r="24" spans="1:3" x14ac:dyDescent="0.2">
      <c r="B24" s="35" t="s">
        <v>528</v>
      </c>
    </row>
    <row r="25" spans="1:3" x14ac:dyDescent="0.2">
      <c r="B25" s="35" t="s">
        <v>531</v>
      </c>
    </row>
    <row r="26" spans="1:3" x14ac:dyDescent="0.2">
      <c r="B26" s="35" t="s">
        <v>532</v>
      </c>
    </row>
    <row r="27" spans="1:3" x14ac:dyDescent="0.2">
      <c r="B27" s="35" t="s">
        <v>534</v>
      </c>
    </row>
    <row r="28" spans="1:3" s="2" customFormat="1" x14ac:dyDescent="0.2">
      <c r="B28" s="131" t="s">
        <v>1499</v>
      </c>
    </row>
    <row r="29" spans="1:3" s="2" customFormat="1" x14ac:dyDescent="0.2">
      <c r="A29" s="2" t="s">
        <v>1663</v>
      </c>
    </row>
    <row r="30" spans="1:3" s="12" customFormat="1" x14ac:dyDescent="0.2">
      <c r="B30" s="30" t="s">
        <v>1113</v>
      </c>
    </row>
    <row r="31" spans="1:3" x14ac:dyDescent="0.2">
      <c r="B31" s="30" t="s">
        <v>1114</v>
      </c>
    </row>
    <row r="32" spans="1:3" x14ac:dyDescent="0.2">
      <c r="A32" s="2" t="s">
        <v>1665</v>
      </c>
    </row>
    <row r="33" spans="2:2" x14ac:dyDescent="0.2">
      <c r="B33" s="12" t="s">
        <v>2237</v>
      </c>
    </row>
  </sheetData>
  <hyperlinks>
    <hyperlink ref="N1" location="Index!A1" display="back to index" xr:uid="{00000000-0004-0000-1700-000000000000}"/>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02218E-DF75-447A-8014-F7A223919B88}">
  <dimension ref="A1:L39"/>
  <sheetViews>
    <sheetView workbookViewId="0">
      <selection activeCell="C14" sqref="C14"/>
    </sheetView>
  </sheetViews>
  <sheetFormatPr defaultRowHeight="12.75" x14ac:dyDescent="0.2"/>
  <cols>
    <col min="1" max="1" width="22.28515625" customWidth="1"/>
    <col min="2" max="2" width="10.85546875" style="755" customWidth="1"/>
    <col min="3" max="3" width="82.85546875" style="469" customWidth="1"/>
  </cols>
  <sheetData>
    <row r="1" spans="1:12" s="76" customFormat="1" ht="27" customHeight="1" x14ac:dyDescent="0.4">
      <c r="A1" s="69" t="s">
        <v>3342</v>
      </c>
      <c r="B1" s="754"/>
      <c r="C1" s="640"/>
      <c r="E1" s="565" t="s">
        <v>2210</v>
      </c>
      <c r="G1" s="77"/>
      <c r="H1" s="77"/>
      <c r="I1" s="69"/>
      <c r="J1" s="69"/>
      <c r="K1" s="78"/>
      <c r="L1" s="78"/>
    </row>
    <row r="2" spans="1:12" s="76" customFormat="1" ht="27" customHeight="1" x14ac:dyDescent="0.4">
      <c r="A2" s="762" t="s">
        <v>3572</v>
      </c>
      <c r="B2" s="754"/>
      <c r="C2" s="640" t="s">
        <v>3577</v>
      </c>
      <c r="D2" s="794" t="s">
        <v>3580</v>
      </c>
      <c r="E2" s="794" t="s">
        <v>3581</v>
      </c>
      <c r="G2" s="77"/>
      <c r="H2" s="77"/>
      <c r="I2" s="69"/>
      <c r="J2" s="69"/>
      <c r="K2" s="78"/>
      <c r="L2" s="78"/>
    </row>
    <row r="3" spans="1:12" s="769" customFormat="1" ht="27" customHeight="1" thickBot="1" x14ac:dyDescent="0.25">
      <c r="A3" s="767" t="s">
        <v>3351</v>
      </c>
      <c r="B3" s="768" t="s">
        <v>3350</v>
      </c>
      <c r="C3" s="792" t="s">
        <v>376</v>
      </c>
    </row>
    <row r="4" spans="1:12" x14ac:dyDescent="0.2">
      <c r="A4" s="623" t="s">
        <v>3343</v>
      </c>
      <c r="B4" s="755">
        <f>testp_clua</f>
        <v>0</v>
      </c>
      <c r="C4" s="120"/>
    </row>
    <row r="5" spans="1:12" x14ac:dyDescent="0.2">
      <c r="A5" s="623" t="s">
        <v>3344</v>
      </c>
      <c r="B5" s="755">
        <f>testp_sth</f>
        <v>0</v>
      </c>
      <c r="C5" s="120"/>
    </row>
    <row r="6" spans="1:12" x14ac:dyDescent="0.2">
      <c r="A6" s="623" t="s">
        <v>2194</v>
      </c>
      <c r="B6" s="755">
        <f>testp_state_events</f>
        <v>0</v>
      </c>
      <c r="C6" s="120"/>
    </row>
    <row r="7" spans="1:12" x14ac:dyDescent="0.2">
      <c r="A7" s="766" t="s">
        <v>3472</v>
      </c>
      <c r="C7" s="120"/>
    </row>
    <row r="8" spans="1:12" x14ac:dyDescent="0.2">
      <c r="A8" s="623" t="s">
        <v>1067</v>
      </c>
      <c r="B8" s="755">
        <f>testp_events</f>
        <v>0</v>
      </c>
      <c r="C8" s="440" t="s">
        <v>3371</v>
      </c>
    </row>
    <row r="9" spans="1:12" ht="13.5" customHeight="1" x14ac:dyDescent="0.2">
      <c r="A9" s="623" t="s">
        <v>1663</v>
      </c>
      <c r="B9" s="755">
        <f>testp_meters</f>
        <v>-4.8387096774193949E-4</v>
      </c>
      <c r="C9" s="120"/>
    </row>
    <row r="10" spans="1:12" x14ac:dyDescent="0.2">
      <c r="A10" s="623" t="s">
        <v>3355</v>
      </c>
      <c r="B10" s="755">
        <f>testp_docx</f>
        <v>1.1235955056179775E-2</v>
      </c>
      <c r="C10" s="120"/>
    </row>
    <row r="11" spans="1:12" x14ac:dyDescent="0.2">
      <c r="A11" s="210" t="s">
        <v>3543</v>
      </c>
      <c r="C11" s="120" t="s">
        <v>3574</v>
      </c>
    </row>
    <row r="12" spans="1:12" x14ac:dyDescent="0.2">
      <c r="A12" s="210" t="s">
        <v>3544</v>
      </c>
      <c r="C12" s="120" t="s">
        <v>3574</v>
      </c>
    </row>
    <row r="13" spans="1:12" x14ac:dyDescent="0.2">
      <c r="A13" s="766" t="s">
        <v>3368</v>
      </c>
      <c r="B13" s="755">
        <v>0</v>
      </c>
      <c r="C13" s="440" t="s">
        <v>3575</v>
      </c>
    </row>
    <row r="14" spans="1:12" x14ac:dyDescent="0.2">
      <c r="A14" s="623" t="s">
        <v>3429</v>
      </c>
    </row>
    <row r="15" spans="1:12" x14ac:dyDescent="0.2">
      <c r="A15" s="790" t="s">
        <v>3571</v>
      </c>
      <c r="B15" s="755">
        <f>testp_scr</f>
        <v>0</v>
      </c>
    </row>
    <row r="16" spans="1:12" x14ac:dyDescent="0.2">
      <c r="A16" s="12" t="s">
        <v>3369</v>
      </c>
      <c r="C16" s="469" t="s">
        <v>3391</v>
      </c>
    </row>
    <row r="17" spans="1:4" x14ac:dyDescent="0.2">
      <c r="A17" s="12" t="s">
        <v>3370</v>
      </c>
    </row>
    <row r="18" spans="1:4" x14ac:dyDescent="0.2">
      <c r="A18" s="12" t="s">
        <v>3431</v>
      </c>
    </row>
    <row r="19" spans="1:4" x14ac:dyDescent="0.2">
      <c r="A19" s="12" t="s">
        <v>3652</v>
      </c>
      <c r="C19" s="469" t="s">
        <v>3653</v>
      </c>
    </row>
    <row r="20" spans="1:4" x14ac:dyDescent="0.2">
      <c r="A20" s="12"/>
      <c r="C20" s="120" t="s">
        <v>3576</v>
      </c>
    </row>
    <row r="21" spans="1:4" x14ac:dyDescent="0.2">
      <c r="A21" s="12"/>
      <c r="C21" s="120"/>
    </row>
    <row r="22" spans="1:4" ht="13.5" thickBot="1" x14ac:dyDescent="0.25"/>
    <row r="23" spans="1:4" s="757" customFormat="1" ht="13.5" thickBot="1" x14ac:dyDescent="0.25">
      <c r="A23" s="758" t="s">
        <v>3347</v>
      </c>
      <c r="B23" s="756">
        <f>SUM(B4:B10)/6</f>
        <v>1.7920140147396392E-3</v>
      </c>
      <c r="C23" s="793"/>
    </row>
    <row r="25" spans="1:4" ht="23.25" customHeight="1" x14ac:dyDescent="0.2">
      <c r="A25" s="2" t="s">
        <v>3590</v>
      </c>
    </row>
    <row r="26" spans="1:4" ht="24.75" customHeight="1" x14ac:dyDescent="0.2">
      <c r="A26" s="12" t="s">
        <v>1089</v>
      </c>
      <c r="B26" s="761" t="s">
        <v>87</v>
      </c>
      <c r="C26" s="440" t="s">
        <v>3356</v>
      </c>
      <c r="D26" t="s">
        <v>1259</v>
      </c>
    </row>
    <row r="27" spans="1:4" x14ac:dyDescent="0.2">
      <c r="C27" s="120" t="s">
        <v>3584</v>
      </c>
    </row>
    <row r="28" spans="1:4" x14ac:dyDescent="0.2">
      <c r="C28" s="120" t="s">
        <v>3582</v>
      </c>
    </row>
    <row r="29" spans="1:4" x14ac:dyDescent="0.2">
      <c r="A29" s="12" t="s">
        <v>3583</v>
      </c>
      <c r="C29" s="120" t="s">
        <v>3585</v>
      </c>
    </row>
    <row r="30" spans="1:4" x14ac:dyDescent="0.2">
      <c r="A30" s="12" t="s">
        <v>3586</v>
      </c>
      <c r="C30" s="120" t="s">
        <v>3587</v>
      </c>
    </row>
    <row r="37" spans="1:3" x14ac:dyDescent="0.2">
      <c r="A37" s="116" t="s">
        <v>3578</v>
      </c>
    </row>
    <row r="38" spans="1:3" x14ac:dyDescent="0.2">
      <c r="A38" t="s">
        <v>3579</v>
      </c>
      <c r="C38" s="440" t="s">
        <v>3589</v>
      </c>
    </row>
    <row r="39" spans="1:3" x14ac:dyDescent="0.2">
      <c r="A39" t="s">
        <v>3579</v>
      </c>
      <c r="C39" s="440" t="s">
        <v>3588</v>
      </c>
    </row>
  </sheetData>
  <hyperlinks>
    <hyperlink ref="E1" location="Index!A1" display="back to index" xr:uid="{DC6CC8B2-1FAC-4B13-9DA0-BDC85469D63D}"/>
    <hyperlink ref="A4" location="CLua!A1" display="CLua" xr:uid="{FA826DCA-D9AF-48C3-8840-E44DE7F0838E}"/>
    <hyperlink ref="A5" location="SendToHost!A1" display="STH messages" xr:uid="{1EEF0FD5-D787-4C00-8316-CD07A395FA72}"/>
    <hyperlink ref="A6" location="'State-Events'!A1" display="State events" xr:uid="{697B9C0D-B8E8-4228-A675-1C83D5E99363}"/>
    <hyperlink ref="A8" location="Events!A1" display="Events" xr:uid="{83E06DB3-5C8C-4A3E-B3FE-BA9BE3D9975D}"/>
    <hyperlink ref="A9" location="Meters!A1" display="Meters" xr:uid="{5E3D5DE8-AD7B-489E-A161-CD4FA393C361}"/>
    <hyperlink ref="A10" location="'Test-Docx'!A1" display="docx checkpoints" xr:uid="{73211992-32EF-414D-8D86-CC69A6C1CD11}"/>
    <hyperlink ref="A13" location="'Global Types'!A1" display="Global Types" xr:uid="{8E675E46-EF6A-4FA4-B5CE-37907867BED3}"/>
    <hyperlink ref="A14" location="Matrix!A1" display="Matrix" xr:uid="{DEEDC408-8F85-49C0-B364-03AEB38AA80C}"/>
    <hyperlink ref="A7" location="'Sync SE''s'!A1" display="Sync SE's" xr:uid="{143A4356-A9B8-4D8E-8D4C-1F4C8B2534A9}"/>
    <hyperlink ref="A15" location="'Test-scr'!A1" display="Test scripts" xr:uid="{FC2B6FE9-8035-41E0-BD05-9F3BE411E372}"/>
  </hyperlinks>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7C159-14F7-4D6A-BCB5-9DDC92D26410}">
  <dimension ref="A1:L360"/>
  <sheetViews>
    <sheetView workbookViewId="0">
      <pane xSplit="1" ySplit="3" topLeftCell="B280" activePane="bottomRight" state="frozen"/>
      <selection pane="topRight" activeCell="B1" sqref="B1"/>
      <selection pane="bottomLeft" activeCell="A3" sqref="A3"/>
      <selection pane="bottomRight" activeCell="A363" sqref="A363"/>
    </sheetView>
  </sheetViews>
  <sheetFormatPr defaultRowHeight="12.75" x14ac:dyDescent="0.2"/>
  <cols>
    <col min="1" max="1" width="9.7109375" style="469" customWidth="1"/>
    <col min="3" max="3" width="53.28515625" customWidth="1"/>
  </cols>
  <sheetData>
    <row r="1" spans="1:12" s="76" customFormat="1" ht="27" customHeight="1" x14ac:dyDescent="0.4">
      <c r="A1" s="640" t="s">
        <v>3733</v>
      </c>
      <c r="B1" s="754"/>
      <c r="C1" s="78"/>
      <c r="G1" s="565" t="s">
        <v>2210</v>
      </c>
      <c r="H1" s="77"/>
      <c r="I1" s="69"/>
      <c r="J1" s="69"/>
      <c r="K1" s="78"/>
      <c r="L1" s="78"/>
    </row>
    <row r="2" spans="1:12" s="794" customFormat="1" x14ac:dyDescent="0.2">
      <c r="A2" s="815" t="s">
        <v>3735</v>
      </c>
      <c r="B2" s="816"/>
      <c r="C2" s="814"/>
      <c r="G2" s="813"/>
      <c r="H2" s="814"/>
      <c r="K2" s="814"/>
      <c r="L2" s="814"/>
    </row>
    <row r="3" spans="1:12" s="2" customFormat="1" ht="26.25" customHeight="1" x14ac:dyDescent="0.2">
      <c r="A3" s="413" t="s">
        <v>3352</v>
      </c>
      <c r="B3" s="2" t="s">
        <v>3353</v>
      </c>
      <c r="C3" s="2" t="s">
        <v>376</v>
      </c>
    </row>
    <row r="4" spans="1:12" x14ac:dyDescent="0.2">
      <c r="A4" s="469">
        <v>1</v>
      </c>
    </row>
    <row r="5" spans="1:12" x14ac:dyDescent="0.2">
      <c r="A5" s="469">
        <v>2</v>
      </c>
    </row>
    <row r="6" spans="1:12" x14ac:dyDescent="0.2">
      <c r="A6" s="469">
        <v>3</v>
      </c>
    </row>
    <row r="7" spans="1:12" x14ac:dyDescent="0.2">
      <c r="A7" s="469">
        <v>4</v>
      </c>
    </row>
    <row r="8" spans="1:12" x14ac:dyDescent="0.2">
      <c r="A8" s="469">
        <v>5</v>
      </c>
    </row>
    <row r="9" spans="1:12" x14ac:dyDescent="0.2">
      <c r="A9" s="469">
        <v>6</v>
      </c>
    </row>
    <row r="10" spans="1:12" x14ac:dyDescent="0.2">
      <c r="A10" s="469">
        <v>7</v>
      </c>
    </row>
    <row r="11" spans="1:12" x14ac:dyDescent="0.2">
      <c r="A11" s="469">
        <v>8</v>
      </c>
    </row>
    <row r="12" spans="1:12" x14ac:dyDescent="0.2">
      <c r="A12" s="469">
        <v>9</v>
      </c>
    </row>
    <row r="13" spans="1:12" x14ac:dyDescent="0.2">
      <c r="A13" s="469">
        <v>10</v>
      </c>
    </row>
    <row r="14" spans="1:12" x14ac:dyDescent="0.2">
      <c r="A14" s="469">
        <v>11</v>
      </c>
    </row>
    <row r="15" spans="1:12" x14ac:dyDescent="0.2">
      <c r="A15" s="469">
        <v>12</v>
      </c>
    </row>
    <row r="16" spans="1:12" x14ac:dyDescent="0.2">
      <c r="A16" s="469">
        <v>13</v>
      </c>
    </row>
    <row r="17" spans="1:1" x14ac:dyDescent="0.2">
      <c r="A17" s="469">
        <v>14</v>
      </c>
    </row>
    <row r="18" spans="1:1" x14ac:dyDescent="0.2">
      <c r="A18" s="469">
        <v>15</v>
      </c>
    </row>
    <row r="19" spans="1:1" x14ac:dyDescent="0.2">
      <c r="A19" s="469">
        <v>16</v>
      </c>
    </row>
    <row r="20" spans="1:1" x14ac:dyDescent="0.2">
      <c r="A20" s="469">
        <v>17</v>
      </c>
    </row>
    <row r="21" spans="1:1" x14ac:dyDescent="0.2">
      <c r="A21" s="469">
        <v>18</v>
      </c>
    </row>
    <row r="22" spans="1:1" x14ac:dyDescent="0.2">
      <c r="A22" s="469">
        <v>19</v>
      </c>
    </row>
    <row r="23" spans="1:1" x14ac:dyDescent="0.2">
      <c r="A23" s="469">
        <v>20</v>
      </c>
    </row>
    <row r="24" spans="1:1" x14ac:dyDescent="0.2">
      <c r="A24" s="469">
        <v>21</v>
      </c>
    </row>
    <row r="25" spans="1:1" x14ac:dyDescent="0.2">
      <c r="A25" s="469">
        <v>22</v>
      </c>
    </row>
    <row r="26" spans="1:1" x14ac:dyDescent="0.2">
      <c r="A26" s="469">
        <v>23</v>
      </c>
    </row>
    <row r="27" spans="1:1" x14ac:dyDescent="0.2">
      <c r="A27" s="469">
        <v>24</v>
      </c>
    </row>
    <row r="28" spans="1:1" x14ac:dyDescent="0.2">
      <c r="A28" s="469">
        <v>25</v>
      </c>
    </row>
    <row r="29" spans="1:1" x14ac:dyDescent="0.2">
      <c r="A29" s="469">
        <v>26</v>
      </c>
    </row>
    <row r="30" spans="1:1" x14ac:dyDescent="0.2">
      <c r="A30" s="469">
        <v>27</v>
      </c>
    </row>
    <row r="31" spans="1:1" x14ac:dyDescent="0.2">
      <c r="A31" s="469">
        <v>28</v>
      </c>
    </row>
    <row r="32" spans="1:1" x14ac:dyDescent="0.2">
      <c r="A32" s="469">
        <v>29</v>
      </c>
    </row>
    <row r="33" spans="1:1" x14ac:dyDescent="0.2">
      <c r="A33" s="469">
        <v>30</v>
      </c>
    </row>
    <row r="34" spans="1:1" x14ac:dyDescent="0.2">
      <c r="A34" s="469">
        <v>31</v>
      </c>
    </row>
    <row r="35" spans="1:1" x14ac:dyDescent="0.2">
      <c r="A35" s="469">
        <v>32</v>
      </c>
    </row>
    <row r="36" spans="1:1" x14ac:dyDescent="0.2">
      <c r="A36" s="469">
        <v>33</v>
      </c>
    </row>
    <row r="37" spans="1:1" x14ac:dyDescent="0.2">
      <c r="A37" s="469">
        <v>34</v>
      </c>
    </row>
    <row r="38" spans="1:1" x14ac:dyDescent="0.2">
      <c r="A38" s="469">
        <v>35</v>
      </c>
    </row>
    <row r="39" spans="1:1" x14ac:dyDescent="0.2">
      <c r="A39" s="469">
        <v>36</v>
      </c>
    </row>
    <row r="40" spans="1:1" x14ac:dyDescent="0.2">
      <c r="A40" s="469">
        <v>37</v>
      </c>
    </row>
    <row r="41" spans="1:1" x14ac:dyDescent="0.2">
      <c r="A41" s="469">
        <v>38</v>
      </c>
    </row>
    <row r="42" spans="1:1" x14ac:dyDescent="0.2">
      <c r="A42" s="469">
        <v>39</v>
      </c>
    </row>
    <row r="43" spans="1:1" x14ac:dyDescent="0.2">
      <c r="A43" s="469">
        <v>40</v>
      </c>
    </row>
    <row r="44" spans="1:1" x14ac:dyDescent="0.2">
      <c r="A44" s="469">
        <v>41</v>
      </c>
    </row>
    <row r="45" spans="1:1" x14ac:dyDescent="0.2">
      <c r="A45" s="469">
        <v>42</v>
      </c>
    </row>
    <row r="46" spans="1:1" x14ac:dyDescent="0.2">
      <c r="A46" s="469">
        <v>43</v>
      </c>
    </row>
    <row r="47" spans="1:1" x14ac:dyDescent="0.2">
      <c r="A47" s="469">
        <v>44</v>
      </c>
    </row>
    <row r="48" spans="1:1" x14ac:dyDescent="0.2">
      <c r="A48" s="469">
        <v>45</v>
      </c>
    </row>
    <row r="49" spans="1:1" x14ac:dyDescent="0.2">
      <c r="A49" s="469">
        <v>46</v>
      </c>
    </row>
    <row r="50" spans="1:1" x14ac:dyDescent="0.2">
      <c r="A50" s="469">
        <v>47</v>
      </c>
    </row>
    <row r="51" spans="1:1" x14ac:dyDescent="0.2">
      <c r="A51" s="469">
        <v>48</v>
      </c>
    </row>
    <row r="52" spans="1:1" x14ac:dyDescent="0.2">
      <c r="A52" s="469">
        <v>49</v>
      </c>
    </row>
    <row r="53" spans="1:1" x14ac:dyDescent="0.2">
      <c r="A53" s="469">
        <v>50</v>
      </c>
    </row>
    <row r="54" spans="1:1" x14ac:dyDescent="0.2">
      <c r="A54" s="469">
        <v>51</v>
      </c>
    </row>
    <row r="55" spans="1:1" x14ac:dyDescent="0.2">
      <c r="A55" s="469">
        <v>52</v>
      </c>
    </row>
    <row r="56" spans="1:1" x14ac:dyDescent="0.2">
      <c r="A56" s="469">
        <v>53</v>
      </c>
    </row>
    <row r="57" spans="1:1" x14ac:dyDescent="0.2">
      <c r="A57" s="469">
        <v>54</v>
      </c>
    </row>
    <row r="58" spans="1:1" x14ac:dyDescent="0.2">
      <c r="A58" s="469">
        <v>55</v>
      </c>
    </row>
    <row r="59" spans="1:1" x14ac:dyDescent="0.2">
      <c r="A59" s="469">
        <v>56</v>
      </c>
    </row>
    <row r="60" spans="1:1" x14ac:dyDescent="0.2">
      <c r="A60" s="469">
        <v>57</v>
      </c>
    </row>
    <row r="61" spans="1:1" x14ac:dyDescent="0.2">
      <c r="A61" s="469">
        <v>58</v>
      </c>
    </row>
    <row r="62" spans="1:1" x14ac:dyDescent="0.2">
      <c r="A62" s="469">
        <v>59</v>
      </c>
    </row>
    <row r="63" spans="1:1" x14ac:dyDescent="0.2">
      <c r="A63" s="469">
        <v>60</v>
      </c>
    </row>
    <row r="64" spans="1:1" x14ac:dyDescent="0.2">
      <c r="A64" s="469">
        <v>61</v>
      </c>
    </row>
    <row r="65" spans="1:1" x14ac:dyDescent="0.2">
      <c r="A65" s="469">
        <v>62</v>
      </c>
    </row>
    <row r="66" spans="1:1" x14ac:dyDescent="0.2">
      <c r="A66" s="469">
        <v>63</v>
      </c>
    </row>
    <row r="67" spans="1:1" x14ac:dyDescent="0.2">
      <c r="A67" s="469">
        <v>64</v>
      </c>
    </row>
    <row r="68" spans="1:1" x14ac:dyDescent="0.2">
      <c r="A68" s="469">
        <v>65</v>
      </c>
    </row>
    <row r="69" spans="1:1" x14ac:dyDescent="0.2">
      <c r="A69" s="469">
        <v>66</v>
      </c>
    </row>
    <row r="70" spans="1:1" x14ac:dyDescent="0.2">
      <c r="A70" s="469">
        <v>67</v>
      </c>
    </row>
    <row r="71" spans="1:1" x14ac:dyDescent="0.2">
      <c r="A71" s="469">
        <v>68</v>
      </c>
    </row>
    <row r="72" spans="1:1" x14ac:dyDescent="0.2">
      <c r="A72" s="469">
        <v>69</v>
      </c>
    </row>
    <row r="73" spans="1:1" x14ac:dyDescent="0.2">
      <c r="A73" s="469">
        <v>70</v>
      </c>
    </row>
    <row r="74" spans="1:1" x14ac:dyDescent="0.2">
      <c r="A74" s="469">
        <v>71</v>
      </c>
    </row>
    <row r="75" spans="1:1" x14ac:dyDescent="0.2">
      <c r="A75" s="469">
        <v>72</v>
      </c>
    </row>
    <row r="76" spans="1:1" x14ac:dyDescent="0.2">
      <c r="A76" s="469">
        <v>73</v>
      </c>
    </row>
    <row r="77" spans="1:1" x14ac:dyDescent="0.2">
      <c r="A77" s="469">
        <v>74</v>
      </c>
    </row>
    <row r="78" spans="1:1" x14ac:dyDescent="0.2">
      <c r="A78" s="469">
        <v>75</v>
      </c>
    </row>
    <row r="79" spans="1:1" x14ac:dyDescent="0.2">
      <c r="A79" s="469">
        <v>76</v>
      </c>
    </row>
    <row r="80" spans="1:1" x14ac:dyDescent="0.2">
      <c r="A80" s="469">
        <v>77</v>
      </c>
    </row>
    <row r="81" spans="1:1" x14ac:dyDescent="0.2">
      <c r="A81" s="469">
        <v>78</v>
      </c>
    </row>
    <row r="82" spans="1:1" x14ac:dyDescent="0.2">
      <c r="A82" s="469">
        <v>79</v>
      </c>
    </row>
    <row r="83" spans="1:1" x14ac:dyDescent="0.2">
      <c r="A83" s="469">
        <v>80</v>
      </c>
    </row>
    <row r="84" spans="1:1" x14ac:dyDescent="0.2">
      <c r="A84" s="469">
        <v>81</v>
      </c>
    </row>
    <row r="85" spans="1:1" x14ac:dyDescent="0.2">
      <c r="A85" s="469">
        <v>82</v>
      </c>
    </row>
    <row r="86" spans="1:1" x14ac:dyDescent="0.2">
      <c r="A86" s="469">
        <v>83</v>
      </c>
    </row>
    <row r="87" spans="1:1" x14ac:dyDescent="0.2">
      <c r="A87" s="469">
        <v>84</v>
      </c>
    </row>
    <row r="88" spans="1:1" x14ac:dyDescent="0.2">
      <c r="A88" s="469">
        <v>85</v>
      </c>
    </row>
    <row r="89" spans="1:1" x14ac:dyDescent="0.2">
      <c r="A89" s="469">
        <v>86</v>
      </c>
    </row>
    <row r="90" spans="1:1" x14ac:dyDescent="0.2">
      <c r="A90" s="469">
        <v>87</v>
      </c>
    </row>
    <row r="91" spans="1:1" x14ac:dyDescent="0.2">
      <c r="A91" s="469">
        <v>88</v>
      </c>
    </row>
    <row r="92" spans="1:1" x14ac:dyDescent="0.2">
      <c r="A92" s="469">
        <v>89</v>
      </c>
    </row>
    <row r="93" spans="1:1" x14ac:dyDescent="0.2">
      <c r="A93" s="469">
        <v>90</v>
      </c>
    </row>
    <row r="94" spans="1:1" x14ac:dyDescent="0.2">
      <c r="A94" s="469">
        <v>91</v>
      </c>
    </row>
    <row r="95" spans="1:1" x14ac:dyDescent="0.2">
      <c r="A95" s="469">
        <v>92</v>
      </c>
    </row>
    <row r="96" spans="1:1" x14ac:dyDescent="0.2">
      <c r="A96" s="469">
        <v>93</v>
      </c>
    </row>
    <row r="97" spans="1:2" x14ac:dyDescent="0.2">
      <c r="A97" s="469">
        <v>94</v>
      </c>
    </row>
    <row r="98" spans="1:2" x14ac:dyDescent="0.2">
      <c r="A98" s="469">
        <v>95</v>
      </c>
    </row>
    <row r="99" spans="1:2" x14ac:dyDescent="0.2">
      <c r="A99" s="469">
        <v>96</v>
      </c>
    </row>
    <row r="100" spans="1:2" x14ac:dyDescent="0.2">
      <c r="A100" s="469">
        <v>97</v>
      </c>
      <c r="B100" t="s">
        <v>3598</v>
      </c>
    </row>
    <row r="101" spans="1:2" x14ac:dyDescent="0.2">
      <c r="A101" s="469">
        <v>98</v>
      </c>
      <c r="B101" t="s">
        <v>3598</v>
      </c>
    </row>
    <row r="102" spans="1:2" x14ac:dyDescent="0.2">
      <c r="A102" s="469">
        <v>99</v>
      </c>
      <c r="B102" t="s">
        <v>3598</v>
      </c>
    </row>
    <row r="103" spans="1:2" x14ac:dyDescent="0.2">
      <c r="A103" s="469">
        <v>100</v>
      </c>
    </row>
    <row r="104" spans="1:2" x14ac:dyDescent="0.2">
      <c r="A104" s="469">
        <v>101</v>
      </c>
    </row>
    <row r="105" spans="1:2" x14ac:dyDescent="0.2">
      <c r="A105" s="469">
        <v>102</v>
      </c>
    </row>
    <row r="106" spans="1:2" x14ac:dyDescent="0.2">
      <c r="A106" s="469">
        <v>103</v>
      </c>
    </row>
    <row r="107" spans="1:2" x14ac:dyDescent="0.2">
      <c r="A107" s="469">
        <v>104</v>
      </c>
    </row>
    <row r="108" spans="1:2" x14ac:dyDescent="0.2">
      <c r="A108" s="469">
        <v>105</v>
      </c>
    </row>
    <row r="109" spans="1:2" x14ac:dyDescent="0.2">
      <c r="A109" s="469">
        <v>106</v>
      </c>
    </row>
    <row r="110" spans="1:2" x14ac:dyDescent="0.2">
      <c r="A110" s="469">
        <v>107</v>
      </c>
    </row>
    <row r="111" spans="1:2" x14ac:dyDescent="0.2">
      <c r="A111" s="469">
        <v>108</v>
      </c>
    </row>
    <row r="112" spans="1:2" x14ac:dyDescent="0.2">
      <c r="A112" s="469">
        <v>109</v>
      </c>
    </row>
    <row r="113" spans="1:1" x14ac:dyDescent="0.2">
      <c r="A113" s="469">
        <v>110</v>
      </c>
    </row>
    <row r="114" spans="1:1" x14ac:dyDescent="0.2">
      <c r="A114" s="469">
        <v>111</v>
      </c>
    </row>
    <row r="115" spans="1:1" x14ac:dyDescent="0.2">
      <c r="A115" s="469">
        <v>112</v>
      </c>
    </row>
    <row r="116" spans="1:1" x14ac:dyDescent="0.2">
      <c r="A116" s="469">
        <v>113</v>
      </c>
    </row>
    <row r="117" spans="1:1" x14ac:dyDescent="0.2">
      <c r="A117" s="469">
        <v>114</v>
      </c>
    </row>
    <row r="118" spans="1:1" x14ac:dyDescent="0.2">
      <c r="A118" s="469">
        <v>115</v>
      </c>
    </row>
    <row r="119" spans="1:1" x14ac:dyDescent="0.2">
      <c r="A119" s="469">
        <v>116</v>
      </c>
    </row>
    <row r="120" spans="1:1" x14ac:dyDescent="0.2">
      <c r="A120" s="469">
        <v>117</v>
      </c>
    </row>
    <row r="121" spans="1:1" x14ac:dyDescent="0.2">
      <c r="A121" s="469">
        <v>118</v>
      </c>
    </row>
    <row r="122" spans="1:1" x14ac:dyDescent="0.2">
      <c r="A122" s="469">
        <v>119</v>
      </c>
    </row>
    <row r="123" spans="1:1" x14ac:dyDescent="0.2">
      <c r="A123" s="469">
        <v>120</v>
      </c>
    </row>
    <row r="124" spans="1:1" x14ac:dyDescent="0.2">
      <c r="A124" s="469">
        <v>121</v>
      </c>
    </row>
    <row r="125" spans="1:1" x14ac:dyDescent="0.2">
      <c r="A125" s="469">
        <v>122</v>
      </c>
    </row>
    <row r="126" spans="1:1" x14ac:dyDescent="0.2">
      <c r="A126" s="469">
        <v>123</v>
      </c>
    </row>
    <row r="127" spans="1:1" x14ac:dyDescent="0.2">
      <c r="A127" s="469">
        <v>124</v>
      </c>
    </row>
    <row r="128" spans="1:1" x14ac:dyDescent="0.2">
      <c r="A128" s="469">
        <v>125</v>
      </c>
    </row>
    <row r="129" spans="1:1" x14ac:dyDescent="0.2">
      <c r="A129" s="469">
        <v>126</v>
      </c>
    </row>
    <row r="130" spans="1:1" x14ac:dyDescent="0.2">
      <c r="A130" s="469">
        <v>127</v>
      </c>
    </row>
    <row r="131" spans="1:1" x14ac:dyDescent="0.2">
      <c r="A131" s="469">
        <v>128</v>
      </c>
    </row>
    <row r="132" spans="1:1" x14ac:dyDescent="0.2">
      <c r="A132" s="469">
        <v>129</v>
      </c>
    </row>
    <row r="133" spans="1:1" x14ac:dyDescent="0.2">
      <c r="A133" s="469">
        <v>130</v>
      </c>
    </row>
    <row r="134" spans="1:1" x14ac:dyDescent="0.2">
      <c r="A134" s="469">
        <v>131</v>
      </c>
    </row>
    <row r="135" spans="1:1" x14ac:dyDescent="0.2">
      <c r="A135" s="469">
        <v>132</v>
      </c>
    </row>
    <row r="136" spans="1:1" x14ac:dyDescent="0.2">
      <c r="A136" s="469">
        <v>133</v>
      </c>
    </row>
    <row r="137" spans="1:1" x14ac:dyDescent="0.2">
      <c r="A137" s="469">
        <v>134</v>
      </c>
    </row>
    <row r="138" spans="1:1" x14ac:dyDescent="0.2">
      <c r="A138" s="469">
        <v>135</v>
      </c>
    </row>
    <row r="139" spans="1:1" x14ac:dyDescent="0.2">
      <c r="A139" s="469">
        <v>136</v>
      </c>
    </row>
    <row r="140" spans="1:1" x14ac:dyDescent="0.2">
      <c r="A140" s="469">
        <v>137</v>
      </c>
    </row>
    <row r="141" spans="1:1" x14ac:dyDescent="0.2">
      <c r="A141" s="469">
        <v>138</v>
      </c>
    </row>
    <row r="142" spans="1:1" x14ac:dyDescent="0.2">
      <c r="A142" s="469">
        <v>139</v>
      </c>
    </row>
    <row r="143" spans="1:1" x14ac:dyDescent="0.2">
      <c r="A143" s="469">
        <v>140</v>
      </c>
    </row>
    <row r="144" spans="1:1" x14ac:dyDescent="0.2">
      <c r="A144" s="469">
        <v>141</v>
      </c>
    </row>
    <row r="145" spans="1:1" x14ac:dyDescent="0.2">
      <c r="A145" s="469">
        <v>142</v>
      </c>
    </row>
    <row r="146" spans="1:1" x14ac:dyDescent="0.2">
      <c r="A146" s="469">
        <v>143</v>
      </c>
    </row>
    <row r="147" spans="1:1" x14ac:dyDescent="0.2">
      <c r="A147" s="469">
        <v>144</v>
      </c>
    </row>
    <row r="148" spans="1:1" x14ac:dyDescent="0.2">
      <c r="A148" s="469">
        <v>145</v>
      </c>
    </row>
    <row r="149" spans="1:1" x14ac:dyDescent="0.2">
      <c r="A149" s="469">
        <v>146</v>
      </c>
    </row>
    <row r="150" spans="1:1" x14ac:dyDescent="0.2">
      <c r="A150" s="469">
        <v>147</v>
      </c>
    </row>
    <row r="151" spans="1:1" x14ac:dyDescent="0.2">
      <c r="A151" s="469">
        <v>148</v>
      </c>
    </row>
    <row r="152" spans="1:1" x14ac:dyDescent="0.2">
      <c r="A152" s="469">
        <v>149</v>
      </c>
    </row>
    <row r="153" spans="1:1" x14ac:dyDescent="0.2">
      <c r="A153" s="469">
        <v>150</v>
      </c>
    </row>
    <row r="154" spans="1:1" x14ac:dyDescent="0.2">
      <c r="A154" s="469">
        <v>151</v>
      </c>
    </row>
    <row r="155" spans="1:1" x14ac:dyDescent="0.2">
      <c r="A155" s="469">
        <v>152</v>
      </c>
    </row>
    <row r="156" spans="1:1" x14ac:dyDescent="0.2">
      <c r="A156" s="469">
        <v>153</v>
      </c>
    </row>
    <row r="157" spans="1:1" x14ac:dyDescent="0.2">
      <c r="A157" s="469">
        <v>154</v>
      </c>
    </row>
    <row r="158" spans="1:1" x14ac:dyDescent="0.2">
      <c r="A158" s="469">
        <v>155</v>
      </c>
    </row>
    <row r="159" spans="1:1" x14ac:dyDescent="0.2">
      <c r="A159" s="469">
        <v>156</v>
      </c>
    </row>
    <row r="160" spans="1:1" x14ac:dyDescent="0.2">
      <c r="A160" s="469">
        <v>157</v>
      </c>
    </row>
    <row r="161" spans="1:1" x14ac:dyDescent="0.2">
      <c r="A161" s="469">
        <v>158</v>
      </c>
    </row>
    <row r="162" spans="1:1" x14ac:dyDescent="0.2">
      <c r="A162" s="469">
        <v>159</v>
      </c>
    </row>
    <row r="163" spans="1:1" x14ac:dyDescent="0.2">
      <c r="A163" s="469">
        <v>160</v>
      </c>
    </row>
    <row r="164" spans="1:1" x14ac:dyDescent="0.2">
      <c r="A164" s="469">
        <v>161</v>
      </c>
    </row>
    <row r="165" spans="1:1" x14ac:dyDescent="0.2">
      <c r="A165" s="469">
        <v>162</v>
      </c>
    </row>
    <row r="166" spans="1:1" x14ac:dyDescent="0.2">
      <c r="A166" s="469">
        <v>163</v>
      </c>
    </row>
    <row r="167" spans="1:1" x14ac:dyDescent="0.2">
      <c r="A167" s="469">
        <v>164</v>
      </c>
    </row>
    <row r="168" spans="1:1" x14ac:dyDescent="0.2">
      <c r="A168" s="469">
        <v>165</v>
      </c>
    </row>
    <row r="169" spans="1:1" x14ac:dyDescent="0.2">
      <c r="A169" s="469">
        <v>166</v>
      </c>
    </row>
    <row r="170" spans="1:1" x14ac:dyDescent="0.2">
      <c r="A170" s="469">
        <v>167</v>
      </c>
    </row>
    <row r="171" spans="1:1" x14ac:dyDescent="0.2">
      <c r="A171" s="469">
        <v>168</v>
      </c>
    </row>
    <row r="172" spans="1:1" x14ac:dyDescent="0.2">
      <c r="A172" s="469">
        <v>169</v>
      </c>
    </row>
    <row r="173" spans="1:1" x14ac:dyDescent="0.2">
      <c r="A173" s="469">
        <v>170</v>
      </c>
    </row>
    <row r="174" spans="1:1" x14ac:dyDescent="0.2">
      <c r="A174" s="469">
        <v>171</v>
      </c>
    </row>
    <row r="175" spans="1:1" x14ac:dyDescent="0.2">
      <c r="A175" s="469">
        <v>172</v>
      </c>
    </row>
    <row r="176" spans="1:1" x14ac:dyDescent="0.2">
      <c r="A176" s="469">
        <v>173</v>
      </c>
    </row>
    <row r="177" spans="1:1" x14ac:dyDescent="0.2">
      <c r="A177" s="469">
        <v>174</v>
      </c>
    </row>
    <row r="178" spans="1:1" x14ac:dyDescent="0.2">
      <c r="A178" s="469">
        <v>175</v>
      </c>
    </row>
    <row r="179" spans="1:1" x14ac:dyDescent="0.2">
      <c r="A179" s="469">
        <v>176</v>
      </c>
    </row>
    <row r="180" spans="1:1" x14ac:dyDescent="0.2">
      <c r="A180" s="469">
        <v>177</v>
      </c>
    </row>
    <row r="181" spans="1:1" x14ac:dyDescent="0.2">
      <c r="A181" s="469">
        <v>178</v>
      </c>
    </row>
    <row r="182" spans="1:1" x14ac:dyDescent="0.2">
      <c r="A182" s="469">
        <v>179</v>
      </c>
    </row>
    <row r="183" spans="1:1" x14ac:dyDescent="0.2">
      <c r="A183" s="469">
        <v>180</v>
      </c>
    </row>
    <row r="184" spans="1:1" x14ac:dyDescent="0.2">
      <c r="A184" s="469">
        <v>181</v>
      </c>
    </row>
    <row r="185" spans="1:1" x14ac:dyDescent="0.2">
      <c r="A185" s="469">
        <v>182</v>
      </c>
    </row>
    <row r="186" spans="1:1" x14ac:dyDescent="0.2">
      <c r="A186" s="469">
        <v>183</v>
      </c>
    </row>
    <row r="187" spans="1:1" x14ac:dyDescent="0.2">
      <c r="A187" s="469">
        <v>184</v>
      </c>
    </row>
    <row r="188" spans="1:1" x14ac:dyDescent="0.2">
      <c r="A188" s="469">
        <v>185</v>
      </c>
    </row>
    <row r="189" spans="1:1" x14ac:dyDescent="0.2">
      <c r="A189" s="469">
        <v>186</v>
      </c>
    </row>
    <row r="190" spans="1:1" x14ac:dyDescent="0.2">
      <c r="A190" s="469">
        <v>187</v>
      </c>
    </row>
    <row r="191" spans="1:1" x14ac:dyDescent="0.2">
      <c r="A191" s="469">
        <v>188</v>
      </c>
    </row>
    <row r="192" spans="1:1" x14ac:dyDescent="0.2">
      <c r="A192" s="469">
        <v>189</v>
      </c>
    </row>
    <row r="193" spans="1:1" x14ac:dyDescent="0.2">
      <c r="A193" s="469">
        <v>190</v>
      </c>
    </row>
    <row r="194" spans="1:1" x14ac:dyDescent="0.2">
      <c r="A194" s="469">
        <v>191</v>
      </c>
    </row>
    <row r="195" spans="1:1" x14ac:dyDescent="0.2">
      <c r="A195" s="469">
        <v>192</v>
      </c>
    </row>
    <row r="196" spans="1:1" x14ac:dyDescent="0.2">
      <c r="A196" s="469">
        <v>193</v>
      </c>
    </row>
    <row r="197" spans="1:1" x14ac:dyDescent="0.2">
      <c r="A197" s="469">
        <v>194</v>
      </c>
    </row>
    <row r="198" spans="1:1" x14ac:dyDescent="0.2">
      <c r="A198" s="469">
        <v>195</v>
      </c>
    </row>
    <row r="199" spans="1:1" x14ac:dyDescent="0.2">
      <c r="A199" s="469">
        <v>196</v>
      </c>
    </row>
    <row r="200" spans="1:1" x14ac:dyDescent="0.2">
      <c r="A200" s="469">
        <v>197</v>
      </c>
    </row>
    <row r="201" spans="1:1" x14ac:dyDescent="0.2">
      <c r="A201" s="469">
        <v>198</v>
      </c>
    </row>
    <row r="202" spans="1:1" x14ac:dyDescent="0.2">
      <c r="A202" s="469">
        <v>199</v>
      </c>
    </row>
    <row r="203" spans="1:1" x14ac:dyDescent="0.2">
      <c r="A203" s="469">
        <v>200</v>
      </c>
    </row>
    <row r="204" spans="1:1" x14ac:dyDescent="0.2">
      <c r="A204" s="469">
        <v>201</v>
      </c>
    </row>
    <row r="205" spans="1:1" x14ac:dyDescent="0.2">
      <c r="A205" s="469">
        <v>202</v>
      </c>
    </row>
    <row r="206" spans="1:1" x14ac:dyDescent="0.2">
      <c r="A206" s="469">
        <v>203</v>
      </c>
    </row>
    <row r="207" spans="1:1" x14ac:dyDescent="0.2">
      <c r="A207" s="469">
        <v>204</v>
      </c>
    </row>
    <row r="208" spans="1:1" x14ac:dyDescent="0.2">
      <c r="A208" s="469">
        <v>205</v>
      </c>
    </row>
    <row r="209" spans="1:1" x14ac:dyDescent="0.2">
      <c r="A209" s="469">
        <v>206</v>
      </c>
    </row>
    <row r="210" spans="1:1" x14ac:dyDescent="0.2">
      <c r="A210" s="469">
        <v>207</v>
      </c>
    </row>
    <row r="211" spans="1:1" x14ac:dyDescent="0.2">
      <c r="A211" s="469">
        <v>208</v>
      </c>
    </row>
    <row r="212" spans="1:1" x14ac:dyDescent="0.2">
      <c r="A212" s="469">
        <v>209</v>
      </c>
    </row>
    <row r="213" spans="1:1" x14ac:dyDescent="0.2">
      <c r="A213" s="469">
        <v>210</v>
      </c>
    </row>
    <row r="214" spans="1:1" x14ac:dyDescent="0.2">
      <c r="A214" s="469">
        <v>211</v>
      </c>
    </row>
    <row r="215" spans="1:1" x14ac:dyDescent="0.2">
      <c r="A215" s="469">
        <v>212</v>
      </c>
    </row>
    <row r="216" spans="1:1" x14ac:dyDescent="0.2">
      <c r="A216" s="469">
        <v>213</v>
      </c>
    </row>
    <row r="217" spans="1:1" x14ac:dyDescent="0.2">
      <c r="A217" s="469">
        <v>214</v>
      </c>
    </row>
    <row r="218" spans="1:1" x14ac:dyDescent="0.2">
      <c r="A218" s="469">
        <v>215</v>
      </c>
    </row>
    <row r="219" spans="1:1" x14ac:dyDescent="0.2">
      <c r="A219" s="469">
        <v>216</v>
      </c>
    </row>
    <row r="220" spans="1:1" x14ac:dyDescent="0.2">
      <c r="A220" s="469">
        <v>217</v>
      </c>
    </row>
    <row r="221" spans="1:1" x14ac:dyDescent="0.2">
      <c r="A221" s="469">
        <v>218</v>
      </c>
    </row>
    <row r="222" spans="1:1" x14ac:dyDescent="0.2">
      <c r="A222" s="469">
        <v>219</v>
      </c>
    </row>
    <row r="223" spans="1:1" x14ac:dyDescent="0.2">
      <c r="A223" s="469">
        <v>220</v>
      </c>
    </row>
    <row r="224" spans="1:1" x14ac:dyDescent="0.2">
      <c r="A224" s="469">
        <v>221</v>
      </c>
    </row>
    <row r="225" spans="1:3" x14ac:dyDescent="0.2">
      <c r="A225" s="469">
        <v>222</v>
      </c>
    </row>
    <row r="226" spans="1:3" x14ac:dyDescent="0.2">
      <c r="A226" s="469">
        <v>223</v>
      </c>
    </row>
    <row r="227" spans="1:3" x14ac:dyDescent="0.2">
      <c r="A227" s="469">
        <v>224</v>
      </c>
    </row>
    <row r="228" spans="1:3" x14ac:dyDescent="0.2">
      <c r="A228" s="469">
        <v>225</v>
      </c>
    </row>
    <row r="229" spans="1:3" x14ac:dyDescent="0.2">
      <c r="A229" s="469">
        <v>226</v>
      </c>
      <c r="C229" s="469"/>
    </row>
    <row r="230" spans="1:3" x14ac:dyDescent="0.2">
      <c r="A230" s="469">
        <v>227</v>
      </c>
      <c r="C230" s="469"/>
    </row>
    <row r="231" spans="1:3" x14ac:dyDescent="0.2">
      <c r="A231" s="469">
        <v>228</v>
      </c>
      <c r="C231" s="469"/>
    </row>
    <row r="232" spans="1:3" x14ac:dyDescent="0.2">
      <c r="A232" s="469">
        <v>229</v>
      </c>
      <c r="C232" s="469"/>
    </row>
    <row r="233" spans="1:3" x14ac:dyDescent="0.2">
      <c r="A233" s="469">
        <v>230</v>
      </c>
      <c r="C233" s="469"/>
    </row>
    <row r="234" spans="1:3" x14ac:dyDescent="0.2">
      <c r="A234" s="469">
        <v>231</v>
      </c>
      <c r="C234" s="469"/>
    </row>
    <row r="235" spans="1:3" x14ac:dyDescent="0.2">
      <c r="A235" s="469">
        <v>232</v>
      </c>
      <c r="C235" s="469"/>
    </row>
    <row r="236" spans="1:3" x14ac:dyDescent="0.2">
      <c r="A236" s="469">
        <v>233</v>
      </c>
      <c r="C236" s="469"/>
    </row>
    <row r="237" spans="1:3" x14ac:dyDescent="0.2">
      <c r="A237" s="469">
        <v>234</v>
      </c>
      <c r="C237" s="469"/>
    </row>
    <row r="238" spans="1:3" x14ac:dyDescent="0.2">
      <c r="A238" s="469">
        <v>235</v>
      </c>
      <c r="C238" s="469"/>
    </row>
    <row r="239" spans="1:3" x14ac:dyDescent="0.2">
      <c r="A239" s="469">
        <v>236</v>
      </c>
      <c r="C239" s="469"/>
    </row>
    <row r="240" spans="1:3" x14ac:dyDescent="0.2">
      <c r="A240" s="469">
        <v>237</v>
      </c>
      <c r="C240" s="469"/>
    </row>
    <row r="241" spans="1:3" x14ac:dyDescent="0.2">
      <c r="A241" s="469">
        <v>238</v>
      </c>
      <c r="C241" s="469"/>
    </row>
    <row r="242" spans="1:3" x14ac:dyDescent="0.2">
      <c r="A242" s="469">
        <v>239</v>
      </c>
      <c r="C242" s="469"/>
    </row>
    <row r="243" spans="1:3" x14ac:dyDescent="0.2">
      <c r="A243" s="469">
        <v>240</v>
      </c>
      <c r="C243" s="469"/>
    </row>
    <row r="244" spans="1:3" x14ac:dyDescent="0.2">
      <c r="A244" s="469">
        <v>241</v>
      </c>
      <c r="C244" s="469"/>
    </row>
    <row r="245" spans="1:3" x14ac:dyDescent="0.2">
      <c r="A245" s="469">
        <v>242</v>
      </c>
      <c r="C245" s="469"/>
    </row>
    <row r="246" spans="1:3" x14ac:dyDescent="0.2">
      <c r="A246" s="469">
        <v>243</v>
      </c>
      <c r="C246" s="469"/>
    </row>
    <row r="247" spans="1:3" x14ac:dyDescent="0.2">
      <c r="A247" s="469">
        <v>244</v>
      </c>
      <c r="C247" s="469"/>
    </row>
    <row r="248" spans="1:3" x14ac:dyDescent="0.2">
      <c r="A248" s="469">
        <v>245</v>
      </c>
      <c r="C248" s="469"/>
    </row>
    <row r="249" spans="1:3" x14ac:dyDescent="0.2">
      <c r="A249" s="469">
        <v>246</v>
      </c>
      <c r="C249" s="469"/>
    </row>
    <row r="250" spans="1:3" x14ac:dyDescent="0.2">
      <c r="A250" s="469">
        <v>247</v>
      </c>
      <c r="C250" s="469"/>
    </row>
    <row r="251" spans="1:3" x14ac:dyDescent="0.2">
      <c r="A251" s="469">
        <v>248</v>
      </c>
      <c r="C251" s="469"/>
    </row>
    <row r="252" spans="1:3" x14ac:dyDescent="0.2">
      <c r="A252" s="469">
        <v>249</v>
      </c>
      <c r="C252" s="469"/>
    </row>
    <row r="253" spans="1:3" x14ac:dyDescent="0.2">
      <c r="A253" s="469">
        <v>250</v>
      </c>
      <c r="C253" s="469"/>
    </row>
    <row r="254" spans="1:3" x14ac:dyDescent="0.2">
      <c r="A254" s="469">
        <v>251</v>
      </c>
      <c r="C254" s="469"/>
    </row>
    <row r="255" spans="1:3" x14ac:dyDescent="0.2">
      <c r="A255" s="469">
        <v>252</v>
      </c>
      <c r="C255" s="469"/>
    </row>
    <row r="256" spans="1:3" x14ac:dyDescent="0.2">
      <c r="A256" s="469">
        <v>253</v>
      </c>
      <c r="C256" s="469"/>
    </row>
    <row r="257" spans="1:3" x14ac:dyDescent="0.2">
      <c r="A257" s="469">
        <v>254</v>
      </c>
      <c r="C257" s="469"/>
    </row>
    <row r="258" spans="1:3" x14ac:dyDescent="0.2">
      <c r="A258" s="469">
        <v>255</v>
      </c>
      <c r="C258" s="469"/>
    </row>
    <row r="259" spans="1:3" x14ac:dyDescent="0.2">
      <c r="A259" s="469">
        <v>256</v>
      </c>
      <c r="C259" s="469"/>
    </row>
    <row r="260" spans="1:3" x14ac:dyDescent="0.2">
      <c r="A260" s="469">
        <v>257</v>
      </c>
      <c r="C260" s="469"/>
    </row>
    <row r="261" spans="1:3" x14ac:dyDescent="0.2">
      <c r="A261" s="469">
        <v>258</v>
      </c>
      <c r="C261" s="469"/>
    </row>
    <row r="262" spans="1:3" x14ac:dyDescent="0.2">
      <c r="A262" s="469">
        <v>259</v>
      </c>
      <c r="C262" s="469"/>
    </row>
    <row r="263" spans="1:3" x14ac:dyDescent="0.2">
      <c r="A263" s="469">
        <v>260</v>
      </c>
      <c r="C263" s="469"/>
    </row>
    <row r="264" spans="1:3" x14ac:dyDescent="0.2">
      <c r="A264" s="469">
        <v>261</v>
      </c>
      <c r="C264" s="469"/>
    </row>
    <row r="265" spans="1:3" x14ac:dyDescent="0.2">
      <c r="A265" s="469">
        <v>262</v>
      </c>
      <c r="C265" s="469"/>
    </row>
    <row r="266" spans="1:3" x14ac:dyDescent="0.2">
      <c r="A266" s="469">
        <v>263</v>
      </c>
      <c r="C266" s="469"/>
    </row>
    <row r="267" spans="1:3" x14ac:dyDescent="0.2">
      <c r="A267" s="469">
        <v>264</v>
      </c>
      <c r="C267" s="469"/>
    </row>
    <row r="268" spans="1:3" x14ac:dyDescent="0.2">
      <c r="A268" s="469">
        <v>265</v>
      </c>
      <c r="C268" s="469"/>
    </row>
    <row r="269" spans="1:3" x14ac:dyDescent="0.2">
      <c r="A269" s="469">
        <v>266</v>
      </c>
      <c r="C269" s="469"/>
    </row>
    <row r="270" spans="1:3" x14ac:dyDescent="0.2">
      <c r="A270" s="469">
        <v>267</v>
      </c>
      <c r="C270" s="469"/>
    </row>
    <row r="271" spans="1:3" x14ac:dyDescent="0.2">
      <c r="A271" s="469">
        <v>268</v>
      </c>
      <c r="C271" s="469"/>
    </row>
    <row r="272" spans="1:3" x14ac:dyDescent="0.2">
      <c r="A272" s="469">
        <v>269</v>
      </c>
      <c r="C272" s="469"/>
    </row>
    <row r="273" spans="1:3" x14ac:dyDescent="0.2">
      <c r="A273" s="469">
        <v>270</v>
      </c>
      <c r="C273" s="469"/>
    </row>
    <row r="274" spans="1:3" x14ac:dyDescent="0.2">
      <c r="A274" s="469">
        <v>271</v>
      </c>
      <c r="C274" s="469"/>
    </row>
    <row r="275" spans="1:3" x14ac:dyDescent="0.2">
      <c r="A275" s="469">
        <v>272</v>
      </c>
      <c r="C275" s="469"/>
    </row>
    <row r="276" spans="1:3" x14ac:dyDescent="0.2">
      <c r="A276" s="469">
        <v>273</v>
      </c>
      <c r="C276" s="469"/>
    </row>
    <row r="277" spans="1:3" x14ac:dyDescent="0.2">
      <c r="A277" s="469">
        <v>274</v>
      </c>
      <c r="C277" s="469"/>
    </row>
    <row r="278" spans="1:3" x14ac:dyDescent="0.2">
      <c r="A278" s="469">
        <v>275</v>
      </c>
      <c r="C278" s="469"/>
    </row>
    <row r="279" spans="1:3" x14ac:dyDescent="0.2">
      <c r="A279" s="469">
        <v>276</v>
      </c>
      <c r="C279" s="469"/>
    </row>
    <row r="280" spans="1:3" x14ac:dyDescent="0.2">
      <c r="A280" s="469">
        <v>277</v>
      </c>
      <c r="C280" s="469"/>
    </row>
    <row r="281" spans="1:3" x14ac:dyDescent="0.2">
      <c r="A281" s="469">
        <v>278</v>
      </c>
      <c r="C281" s="469"/>
    </row>
    <row r="282" spans="1:3" x14ac:dyDescent="0.2">
      <c r="A282" s="469">
        <v>279</v>
      </c>
      <c r="C282" s="469"/>
    </row>
    <row r="283" spans="1:3" x14ac:dyDescent="0.2">
      <c r="A283" s="469">
        <v>280</v>
      </c>
      <c r="C283" s="469"/>
    </row>
    <row r="284" spans="1:3" x14ac:dyDescent="0.2">
      <c r="A284" s="469">
        <v>281</v>
      </c>
      <c r="C284" s="469"/>
    </row>
    <row r="285" spans="1:3" x14ac:dyDescent="0.2">
      <c r="A285" s="469">
        <v>282</v>
      </c>
      <c r="C285" s="469"/>
    </row>
    <row r="286" spans="1:3" x14ac:dyDescent="0.2">
      <c r="A286" s="469">
        <v>283</v>
      </c>
      <c r="C286" s="469"/>
    </row>
    <row r="287" spans="1:3" x14ac:dyDescent="0.2">
      <c r="A287" s="469">
        <v>284</v>
      </c>
      <c r="C287" s="469"/>
    </row>
    <row r="288" spans="1:3" x14ac:dyDescent="0.2">
      <c r="A288" s="469">
        <v>285</v>
      </c>
      <c r="C288" s="469"/>
    </row>
    <row r="289" spans="1:3" x14ac:dyDescent="0.2">
      <c r="A289" s="469">
        <v>286</v>
      </c>
      <c r="C289" s="469"/>
    </row>
    <row r="290" spans="1:3" x14ac:dyDescent="0.2">
      <c r="A290" s="469">
        <v>287</v>
      </c>
      <c r="C290" s="469"/>
    </row>
    <row r="291" spans="1:3" x14ac:dyDescent="0.2">
      <c r="A291" s="469">
        <v>288</v>
      </c>
      <c r="C291" s="469"/>
    </row>
    <row r="292" spans="1:3" x14ac:dyDescent="0.2">
      <c r="A292" s="469">
        <v>289</v>
      </c>
      <c r="C292" s="469"/>
    </row>
    <row r="293" spans="1:3" x14ac:dyDescent="0.2">
      <c r="A293" s="469">
        <v>290</v>
      </c>
      <c r="C293" s="469"/>
    </row>
    <row r="294" spans="1:3" x14ac:dyDescent="0.2">
      <c r="A294" s="469">
        <v>291</v>
      </c>
      <c r="C294" s="469"/>
    </row>
    <row r="295" spans="1:3" x14ac:dyDescent="0.2">
      <c r="A295" s="469">
        <v>292</v>
      </c>
      <c r="C295" s="469"/>
    </row>
    <row r="296" spans="1:3" x14ac:dyDescent="0.2">
      <c r="A296" s="469">
        <v>293</v>
      </c>
      <c r="C296" s="469"/>
    </row>
    <row r="297" spans="1:3" x14ac:dyDescent="0.2">
      <c r="A297" s="469">
        <v>294</v>
      </c>
      <c r="C297" s="469"/>
    </row>
    <row r="298" spans="1:3" x14ac:dyDescent="0.2">
      <c r="A298" s="469">
        <v>295</v>
      </c>
      <c r="C298" s="469"/>
    </row>
    <row r="299" spans="1:3" x14ac:dyDescent="0.2">
      <c r="A299" s="469">
        <v>296</v>
      </c>
      <c r="C299" s="469"/>
    </row>
    <row r="300" spans="1:3" x14ac:dyDescent="0.2">
      <c r="A300" s="469">
        <v>297</v>
      </c>
      <c r="C300" s="469"/>
    </row>
    <row r="301" spans="1:3" x14ac:dyDescent="0.2">
      <c r="A301" s="469">
        <v>298</v>
      </c>
      <c r="C301" s="469"/>
    </row>
    <row r="302" spans="1:3" x14ac:dyDescent="0.2">
      <c r="A302" s="469">
        <v>299</v>
      </c>
      <c r="C302" s="469"/>
    </row>
    <row r="303" spans="1:3" x14ac:dyDescent="0.2">
      <c r="A303" s="469">
        <v>300</v>
      </c>
      <c r="C303" s="469"/>
    </row>
    <row r="304" spans="1:3" x14ac:dyDescent="0.2">
      <c r="A304" s="469">
        <v>301</v>
      </c>
      <c r="C304" s="469"/>
    </row>
    <row r="305" spans="1:3" ht="14.25" x14ac:dyDescent="0.2">
      <c r="A305" s="469">
        <v>302</v>
      </c>
      <c r="B305" s="12" t="s">
        <v>1051</v>
      </c>
      <c r="C305" s="498" t="s">
        <v>3643</v>
      </c>
    </row>
    <row r="306" spans="1:3" x14ac:dyDescent="0.2">
      <c r="A306" s="469">
        <v>303</v>
      </c>
      <c r="C306" s="469"/>
    </row>
    <row r="307" spans="1:3" x14ac:dyDescent="0.2">
      <c r="A307" s="469">
        <v>304</v>
      </c>
      <c r="C307" s="469"/>
    </row>
    <row r="308" spans="1:3" x14ac:dyDescent="0.2">
      <c r="A308" s="469">
        <v>305</v>
      </c>
      <c r="C308" s="469"/>
    </row>
    <row r="309" spans="1:3" x14ac:dyDescent="0.2">
      <c r="A309" s="469">
        <v>306</v>
      </c>
      <c r="C309" s="469"/>
    </row>
    <row r="310" spans="1:3" x14ac:dyDescent="0.2">
      <c r="A310" s="469">
        <v>307</v>
      </c>
      <c r="C310" s="469"/>
    </row>
    <row r="311" spans="1:3" x14ac:dyDescent="0.2">
      <c r="A311" s="469">
        <v>308</v>
      </c>
      <c r="C311" s="469"/>
    </row>
    <row r="312" spans="1:3" x14ac:dyDescent="0.2">
      <c r="A312" s="469">
        <v>309</v>
      </c>
      <c r="C312" s="469"/>
    </row>
    <row r="313" spans="1:3" x14ac:dyDescent="0.2">
      <c r="A313" s="469">
        <v>310</v>
      </c>
      <c r="C313" s="469"/>
    </row>
    <row r="314" spans="1:3" x14ac:dyDescent="0.2">
      <c r="A314" s="469">
        <v>311</v>
      </c>
      <c r="C314" s="469"/>
    </row>
    <row r="315" spans="1:3" x14ac:dyDescent="0.2">
      <c r="A315" s="469">
        <v>312</v>
      </c>
      <c r="C315" s="469"/>
    </row>
    <row r="316" spans="1:3" x14ac:dyDescent="0.2">
      <c r="A316" s="469">
        <v>313</v>
      </c>
      <c r="C316" s="469"/>
    </row>
    <row r="317" spans="1:3" x14ac:dyDescent="0.2">
      <c r="A317" s="469">
        <v>314</v>
      </c>
      <c r="C317" s="469"/>
    </row>
    <row r="318" spans="1:3" x14ac:dyDescent="0.2">
      <c r="A318" s="469">
        <v>315</v>
      </c>
      <c r="C318" s="469"/>
    </row>
    <row r="319" spans="1:3" x14ac:dyDescent="0.2">
      <c r="A319" s="469">
        <v>316</v>
      </c>
      <c r="C319" s="469"/>
    </row>
    <row r="320" spans="1:3" x14ac:dyDescent="0.2">
      <c r="A320" s="469">
        <v>317</v>
      </c>
      <c r="C320" s="469"/>
    </row>
    <row r="321" spans="1:3" x14ac:dyDescent="0.2">
      <c r="A321" s="469">
        <v>318</v>
      </c>
      <c r="C321" s="469"/>
    </row>
    <row r="322" spans="1:3" x14ac:dyDescent="0.2">
      <c r="A322" s="469">
        <v>319</v>
      </c>
      <c r="C322" s="469"/>
    </row>
    <row r="323" spans="1:3" x14ac:dyDescent="0.2">
      <c r="A323" s="469">
        <v>320</v>
      </c>
      <c r="C323" s="469"/>
    </row>
    <row r="324" spans="1:3" x14ac:dyDescent="0.2">
      <c r="A324" s="469">
        <v>321</v>
      </c>
      <c r="C324" s="469"/>
    </row>
    <row r="325" spans="1:3" x14ac:dyDescent="0.2">
      <c r="A325" s="469">
        <v>322</v>
      </c>
      <c r="C325" s="469"/>
    </row>
    <row r="326" spans="1:3" x14ac:dyDescent="0.2">
      <c r="A326" s="469">
        <v>323</v>
      </c>
      <c r="C326" s="469"/>
    </row>
    <row r="327" spans="1:3" x14ac:dyDescent="0.2">
      <c r="A327" s="469">
        <v>324</v>
      </c>
      <c r="C327" s="469"/>
    </row>
    <row r="328" spans="1:3" x14ac:dyDescent="0.2">
      <c r="A328" s="469">
        <v>325</v>
      </c>
      <c r="C328" s="469"/>
    </row>
    <row r="329" spans="1:3" x14ac:dyDescent="0.2">
      <c r="A329" s="469">
        <v>326</v>
      </c>
      <c r="C329" s="469"/>
    </row>
    <row r="330" spans="1:3" x14ac:dyDescent="0.2">
      <c r="A330" s="469">
        <v>327</v>
      </c>
      <c r="C330" s="469"/>
    </row>
    <row r="331" spans="1:3" x14ac:dyDescent="0.2">
      <c r="A331" s="469">
        <v>328</v>
      </c>
      <c r="C331" s="469"/>
    </row>
    <row r="332" spans="1:3" x14ac:dyDescent="0.2">
      <c r="A332" s="469">
        <v>329</v>
      </c>
      <c r="C332" s="469"/>
    </row>
    <row r="333" spans="1:3" x14ac:dyDescent="0.2">
      <c r="A333" s="469">
        <v>330</v>
      </c>
      <c r="C333" s="469"/>
    </row>
    <row r="334" spans="1:3" x14ac:dyDescent="0.2">
      <c r="A334" s="469">
        <v>331</v>
      </c>
      <c r="C334" s="469"/>
    </row>
    <row r="335" spans="1:3" x14ac:dyDescent="0.2">
      <c r="A335" s="469">
        <v>332</v>
      </c>
      <c r="C335" s="469"/>
    </row>
    <row r="336" spans="1:3" x14ac:dyDescent="0.2">
      <c r="A336" s="469">
        <v>333</v>
      </c>
      <c r="C336" s="469"/>
    </row>
    <row r="337" spans="1:3" x14ac:dyDescent="0.2">
      <c r="A337" s="469">
        <v>334</v>
      </c>
      <c r="C337" s="469"/>
    </row>
    <row r="338" spans="1:3" x14ac:dyDescent="0.2">
      <c r="A338" s="469">
        <v>335</v>
      </c>
      <c r="C338" s="469"/>
    </row>
    <row r="339" spans="1:3" x14ac:dyDescent="0.2">
      <c r="A339" s="469">
        <v>336</v>
      </c>
      <c r="C339" s="469"/>
    </row>
    <row r="340" spans="1:3" x14ac:dyDescent="0.2">
      <c r="A340" s="469">
        <v>337</v>
      </c>
      <c r="C340" s="469"/>
    </row>
    <row r="341" spans="1:3" x14ac:dyDescent="0.2">
      <c r="A341" s="469">
        <v>338</v>
      </c>
      <c r="C341" s="469"/>
    </row>
    <row r="342" spans="1:3" x14ac:dyDescent="0.2">
      <c r="A342" s="469">
        <v>339</v>
      </c>
    </row>
    <row r="343" spans="1:3" x14ac:dyDescent="0.2">
      <c r="A343" s="469">
        <v>340</v>
      </c>
    </row>
    <row r="344" spans="1:3" x14ac:dyDescent="0.2">
      <c r="A344" s="469">
        <v>341</v>
      </c>
    </row>
    <row r="345" spans="1:3" x14ac:dyDescent="0.2">
      <c r="A345" s="469">
        <v>342</v>
      </c>
    </row>
    <row r="346" spans="1:3" x14ac:dyDescent="0.2">
      <c r="A346" s="469">
        <v>343</v>
      </c>
    </row>
    <row r="347" spans="1:3" x14ac:dyDescent="0.2">
      <c r="A347" s="469">
        <v>344</v>
      </c>
    </row>
    <row r="348" spans="1:3" x14ac:dyDescent="0.2">
      <c r="A348" s="469">
        <v>345</v>
      </c>
    </row>
    <row r="349" spans="1:3" x14ac:dyDescent="0.2">
      <c r="A349" s="469">
        <v>346</v>
      </c>
    </row>
    <row r="350" spans="1:3" x14ac:dyDescent="0.2">
      <c r="A350" s="469">
        <v>347</v>
      </c>
    </row>
    <row r="351" spans="1:3" x14ac:dyDescent="0.2">
      <c r="A351" s="469">
        <v>348</v>
      </c>
    </row>
    <row r="352" spans="1:3" x14ac:dyDescent="0.2">
      <c r="A352" s="469">
        <v>349</v>
      </c>
    </row>
    <row r="353" spans="1:2" x14ac:dyDescent="0.2">
      <c r="A353" s="469">
        <v>350</v>
      </c>
    </row>
    <row r="354" spans="1:2" x14ac:dyDescent="0.2">
      <c r="A354" s="469">
        <v>351</v>
      </c>
    </row>
    <row r="355" spans="1:2" x14ac:dyDescent="0.2">
      <c r="A355" s="469">
        <v>352</v>
      </c>
    </row>
    <row r="356" spans="1:2" x14ac:dyDescent="0.2">
      <c r="A356" s="469">
        <v>353</v>
      </c>
    </row>
    <row r="357" spans="1:2" x14ac:dyDescent="0.2">
      <c r="A357" s="469">
        <v>354</v>
      </c>
    </row>
    <row r="358" spans="1:2" x14ac:dyDescent="0.2">
      <c r="A358" s="469">
        <v>355</v>
      </c>
    </row>
    <row r="359" spans="1:2" ht="13.5" thickBot="1" x14ac:dyDescent="0.25">
      <c r="A359" s="469">
        <v>356</v>
      </c>
    </row>
    <row r="360" spans="1:2" ht="13.5" thickBot="1" x14ac:dyDescent="0.25">
      <c r="A360" s="440" t="s">
        <v>3354</v>
      </c>
      <c r="B360" s="759">
        <f>COUNTA(B4:B359) / COUNTA(A4:A359)</f>
        <v>1.1235955056179775E-2</v>
      </c>
    </row>
  </sheetData>
  <hyperlinks>
    <hyperlink ref="G1" location="Index!A1" display="back to index" xr:uid="{C6592392-BE93-4A5C-9803-B1A6F494E715}"/>
  </hyperlink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BE374-B263-4570-9F87-CFEB0E48DB71}">
  <dimension ref="A1:L30"/>
  <sheetViews>
    <sheetView workbookViewId="0">
      <pane xSplit="1" ySplit="2" topLeftCell="B3" activePane="bottomRight" state="frozen"/>
      <selection pane="topRight" activeCell="B1" sqref="B1"/>
      <selection pane="bottomLeft" activeCell="A3" sqref="A3"/>
      <selection pane="bottomRight" activeCell="B2" sqref="B2"/>
    </sheetView>
  </sheetViews>
  <sheetFormatPr defaultRowHeight="12.75" x14ac:dyDescent="0.2"/>
  <cols>
    <col min="1" max="1" width="16.7109375" style="469" customWidth="1"/>
    <col min="3" max="3" width="53.28515625" customWidth="1"/>
  </cols>
  <sheetData>
    <row r="1" spans="1:12" s="76" customFormat="1" ht="27" customHeight="1" x14ac:dyDescent="0.4">
      <c r="A1" s="640" t="s">
        <v>3545</v>
      </c>
      <c r="B1" s="754"/>
      <c r="C1" s="78"/>
      <c r="G1" s="565" t="s">
        <v>2210</v>
      </c>
      <c r="H1" s="77"/>
      <c r="I1" s="69"/>
      <c r="J1" s="69"/>
      <c r="K1" s="78"/>
      <c r="L1" s="78"/>
    </row>
    <row r="2" spans="1:12" s="2" customFormat="1" ht="26.25" customHeight="1" x14ac:dyDescent="0.2">
      <c r="A2" s="791" t="s">
        <v>3573</v>
      </c>
      <c r="B2" s="2" t="s">
        <v>3353</v>
      </c>
      <c r="C2" s="2" t="s">
        <v>376</v>
      </c>
    </row>
    <row r="3" spans="1:12" x14ac:dyDescent="0.2">
      <c r="A3" s="469" t="s">
        <v>1720</v>
      </c>
    </row>
    <row r="4" spans="1:12" x14ac:dyDescent="0.2">
      <c r="A4" s="469" t="s">
        <v>3546</v>
      </c>
    </row>
    <row r="5" spans="1:12" x14ac:dyDescent="0.2">
      <c r="A5" s="469" t="s">
        <v>3547</v>
      </c>
    </row>
    <row r="6" spans="1:12" x14ac:dyDescent="0.2">
      <c r="A6" s="469" t="s">
        <v>3548</v>
      </c>
      <c r="C6" s="440" t="s">
        <v>3430</v>
      </c>
    </row>
    <row r="7" spans="1:12" x14ac:dyDescent="0.2">
      <c r="A7" s="469" t="s">
        <v>3549</v>
      </c>
    </row>
    <row r="8" spans="1:12" x14ac:dyDescent="0.2">
      <c r="A8" s="469" t="s">
        <v>3550</v>
      </c>
    </row>
    <row r="9" spans="1:12" x14ac:dyDescent="0.2">
      <c r="A9" s="469" t="s">
        <v>3551</v>
      </c>
    </row>
    <row r="10" spans="1:12" x14ac:dyDescent="0.2">
      <c r="A10" s="469" t="s">
        <v>584</v>
      </c>
    </row>
    <row r="11" spans="1:12" x14ac:dyDescent="0.2">
      <c r="A11" s="469" t="s">
        <v>3552</v>
      </c>
    </row>
    <row r="12" spans="1:12" x14ac:dyDescent="0.2">
      <c r="A12" s="469" t="s">
        <v>3553</v>
      </c>
    </row>
    <row r="13" spans="1:12" x14ac:dyDescent="0.2">
      <c r="A13" s="469" t="s">
        <v>3554</v>
      </c>
    </row>
    <row r="14" spans="1:12" x14ac:dyDescent="0.2">
      <c r="A14" s="469" t="s">
        <v>3555</v>
      </c>
    </row>
    <row r="15" spans="1:12" x14ac:dyDescent="0.2">
      <c r="A15" s="469" t="s">
        <v>3556</v>
      </c>
    </row>
    <row r="16" spans="1:12" x14ac:dyDescent="0.2">
      <c r="A16" s="469" t="s">
        <v>3557</v>
      </c>
    </row>
    <row r="17" spans="1:3" x14ac:dyDescent="0.2">
      <c r="A17" s="469" t="s">
        <v>3558</v>
      </c>
    </row>
    <row r="18" spans="1:3" x14ac:dyDescent="0.2">
      <c r="A18" s="469" t="s">
        <v>3559</v>
      </c>
    </row>
    <row r="19" spans="1:3" x14ac:dyDescent="0.2">
      <c r="A19" s="469" t="s">
        <v>3560</v>
      </c>
    </row>
    <row r="20" spans="1:3" x14ac:dyDescent="0.2">
      <c r="A20" s="469" t="s">
        <v>3561</v>
      </c>
    </row>
    <row r="21" spans="1:3" x14ac:dyDescent="0.2">
      <c r="A21" s="469" t="s">
        <v>3562</v>
      </c>
    </row>
    <row r="22" spans="1:3" x14ac:dyDescent="0.2">
      <c r="A22" s="469" t="s">
        <v>3563</v>
      </c>
    </row>
    <row r="23" spans="1:3" x14ac:dyDescent="0.2">
      <c r="A23" s="469" t="s">
        <v>3564</v>
      </c>
    </row>
    <row r="24" spans="1:3" x14ac:dyDescent="0.2">
      <c r="A24" s="469" t="s">
        <v>3565</v>
      </c>
    </row>
    <row r="25" spans="1:3" x14ac:dyDescent="0.2">
      <c r="A25" s="469" t="s">
        <v>3566</v>
      </c>
    </row>
    <row r="26" spans="1:3" x14ac:dyDescent="0.2">
      <c r="A26" s="469" t="s">
        <v>3567</v>
      </c>
    </row>
    <row r="27" spans="1:3" ht="13.5" thickBot="1" x14ac:dyDescent="0.25">
      <c r="A27" s="469" t="s">
        <v>3568</v>
      </c>
    </row>
    <row r="28" spans="1:3" s="2" customFormat="1" ht="13.5" thickBot="1" x14ac:dyDescent="0.25">
      <c r="A28" s="789" t="s">
        <v>3569</v>
      </c>
      <c r="B28" s="788">
        <f>COUNTA(B3:B27) / COUNTA(A3:A27)</f>
        <v>0</v>
      </c>
    </row>
    <row r="30" spans="1:3" x14ac:dyDescent="0.2">
      <c r="C30" s="12" t="s">
        <v>3570</v>
      </c>
    </row>
  </sheetData>
  <hyperlinks>
    <hyperlink ref="G1" location="Index!A1" display="back to index" xr:uid="{5091916D-8A4C-473A-A748-D733886389CD}"/>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90"/>
  <sheetViews>
    <sheetView zoomScaleNormal="100" workbookViewId="0">
      <pane xSplit="1" ySplit="3" topLeftCell="B19" activePane="bottomRight" state="frozen"/>
      <selection pane="topRight" activeCell="B1" sqref="B1"/>
      <selection pane="bottomLeft" activeCell="A4" sqref="A4"/>
      <selection pane="bottomRight" activeCell="A37" sqref="A37"/>
    </sheetView>
  </sheetViews>
  <sheetFormatPr defaultRowHeight="12.75" x14ac:dyDescent="0.2"/>
  <cols>
    <col min="1" max="1" width="37.42578125" style="2" customWidth="1"/>
    <col min="2" max="3" width="9.140625" style="21" customWidth="1"/>
    <col min="4" max="4" width="30.28515625" style="12" customWidth="1"/>
  </cols>
  <sheetData>
    <row r="1" spans="1:15" s="97" customFormat="1" ht="27" customHeight="1" x14ac:dyDescent="0.2">
      <c r="A1" s="96" t="s">
        <v>2967</v>
      </c>
      <c r="B1" s="99"/>
      <c r="C1" s="99"/>
      <c r="D1" s="98"/>
      <c r="E1" s="98"/>
      <c r="F1" s="99"/>
      <c r="G1" s="99"/>
      <c r="H1" s="99"/>
      <c r="I1" s="99"/>
      <c r="J1" s="100"/>
      <c r="N1" s="100"/>
      <c r="O1" s="102"/>
    </row>
    <row r="2" spans="1:15" x14ac:dyDescent="0.2">
      <c r="A2" s="168" t="s">
        <v>1164</v>
      </c>
      <c r="F2" s="167"/>
    </row>
    <row r="3" spans="1:15" s="324" customFormat="1" ht="26.25" x14ac:dyDescent="0.25">
      <c r="A3" s="321" t="s">
        <v>1638</v>
      </c>
      <c r="B3" s="322" t="s">
        <v>3295</v>
      </c>
      <c r="C3" s="322" t="s">
        <v>1095</v>
      </c>
      <c r="D3" s="323"/>
    </row>
    <row r="4" spans="1:15" s="117" customFormat="1" ht="15.75" x14ac:dyDescent="0.25">
      <c r="A4" s="119" t="s">
        <v>3938</v>
      </c>
      <c r="B4" s="21" t="s">
        <v>3296</v>
      </c>
      <c r="C4" s="21"/>
      <c r="D4" s="12"/>
    </row>
    <row r="5" spans="1:15" s="117" customFormat="1" ht="15.75" x14ac:dyDescent="0.25">
      <c r="A5" s="119" t="str">
        <f>'Lua-API'!A354</f>
        <v>Banknote Acceptor Maintenance</v>
      </c>
      <c r="B5" s="21" t="s">
        <v>3296</v>
      </c>
      <c r="C5" s="21" t="s">
        <v>1082</v>
      </c>
      <c r="D5" s="12"/>
    </row>
    <row r="6" spans="1:15" s="117" customFormat="1" ht="15.75" x14ac:dyDescent="0.25">
      <c r="A6" s="119" t="str">
        <f>'Lua-API'!A273</f>
        <v>Cancel Credit</v>
      </c>
      <c r="B6" s="21" t="s">
        <v>3296</v>
      </c>
      <c r="C6" s="21"/>
      <c r="D6" s="12"/>
    </row>
    <row r="7" spans="1:15" s="117" customFormat="1" ht="15.75" x14ac:dyDescent="0.25">
      <c r="A7" s="119" t="str">
        <f>'Lua-API'!A368</f>
        <v>Coin Acceptor Maintenance</v>
      </c>
      <c r="B7" s="21" t="s">
        <v>3296</v>
      </c>
      <c r="C7" s="21" t="s">
        <v>1082</v>
      </c>
      <c r="D7" s="12"/>
    </row>
    <row r="8" spans="1:15" s="117" customFormat="1" ht="15.75" x14ac:dyDescent="0.25">
      <c r="A8" s="119" t="str">
        <f>'Lua-API'!A114</f>
        <v>Content Auditing</v>
      </c>
      <c r="B8" s="21" t="s">
        <v>3296</v>
      </c>
      <c r="C8" s="21"/>
      <c r="D8" s="12"/>
    </row>
    <row r="9" spans="1:15" s="117" customFormat="1" ht="15.75" x14ac:dyDescent="0.25">
      <c r="A9" s="119" t="str">
        <f>'Lua-API'!A293</f>
        <v>Custom User Interface</v>
      </c>
      <c r="B9" s="21" t="s">
        <v>3296</v>
      </c>
      <c r="C9" s="21"/>
      <c r="D9" s="116" t="s">
        <v>3435</v>
      </c>
    </row>
    <row r="10" spans="1:15" s="117" customFormat="1" ht="15.75" x14ac:dyDescent="0.25">
      <c r="A10" s="119" t="str">
        <f>'Lua-API'!A89</f>
        <v>Security</v>
      </c>
      <c r="B10" s="21" t="s">
        <v>3296</v>
      </c>
      <c r="C10" s="21"/>
      <c r="D10" s="12"/>
    </row>
    <row r="11" spans="1:15" s="117" customFormat="1" ht="15.75" x14ac:dyDescent="0.25">
      <c r="A11" s="119" t="str">
        <f>'Lua-API'!A102</f>
        <v>Digest</v>
      </c>
      <c r="B11" s="21" t="s">
        <v>3296</v>
      </c>
      <c r="C11" s="21" t="s">
        <v>1477</v>
      </c>
      <c r="D11" s="12"/>
    </row>
    <row r="12" spans="1:15" s="117" customFormat="1" ht="15.75" x14ac:dyDescent="0.25">
      <c r="A12" s="119" t="str">
        <f>'Lua-API'!A107</f>
        <v>Encryption</v>
      </c>
      <c r="B12" s="21" t="s">
        <v>3296</v>
      </c>
      <c r="C12" s="21" t="s">
        <v>1478</v>
      </c>
      <c r="D12" s="12"/>
    </row>
    <row r="13" spans="1:15" s="117" customFormat="1" ht="15.75" x14ac:dyDescent="0.25">
      <c r="A13" s="119" t="str">
        <f>'Lua-API'!A258</f>
        <v>ECT</v>
      </c>
      <c r="B13" s="21" t="s">
        <v>3296</v>
      </c>
      <c r="C13" s="21"/>
      <c r="D13" s="12"/>
    </row>
    <row r="14" spans="1:15" s="117" customFormat="1" ht="15.75" x14ac:dyDescent="0.25">
      <c r="A14" s="119" t="str">
        <f>'Lua-API'!A166</f>
        <v>EGM</v>
      </c>
      <c r="B14" s="21" t="s">
        <v>3296</v>
      </c>
      <c r="C14" s="21" t="s">
        <v>360</v>
      </c>
      <c r="D14" s="12"/>
    </row>
    <row r="15" spans="1:15" s="117" customFormat="1" ht="15.75" x14ac:dyDescent="0.25">
      <c r="A15" s="119" t="str">
        <f>'Lua-API'!A247</f>
        <v>Events</v>
      </c>
      <c r="B15" s="21" t="s">
        <v>3296</v>
      </c>
      <c r="C15" s="21"/>
      <c r="D15" s="12"/>
    </row>
    <row r="16" spans="1:15" s="117" customFormat="1" ht="15.75" x14ac:dyDescent="0.25">
      <c r="A16" s="119" t="str">
        <f>'Lua-API'!A209</f>
        <v>Game Maintenance</v>
      </c>
      <c r="B16" s="21" t="s">
        <v>3296</v>
      </c>
      <c r="C16" s="21" t="s">
        <v>820</v>
      </c>
      <c r="D16" s="12"/>
    </row>
    <row r="17" spans="1:7" s="117" customFormat="1" ht="15.75" x14ac:dyDescent="0.25">
      <c r="A17" s="119" t="str">
        <f>'Lua-API'!A300</f>
        <v>Health</v>
      </c>
      <c r="B17" s="21" t="s">
        <v>3296</v>
      </c>
      <c r="C17" s="21"/>
      <c r="D17" s="12"/>
    </row>
    <row r="18" spans="1:7" s="117" customFormat="1" ht="15.75" x14ac:dyDescent="0.25">
      <c r="A18" s="119" t="str">
        <f>'Lua-API'!A376</f>
        <v>Hopper Maintenance</v>
      </c>
      <c r="B18" s="21" t="s">
        <v>3296</v>
      </c>
      <c r="C18" s="21" t="s">
        <v>1082</v>
      </c>
      <c r="D18" s="12"/>
    </row>
    <row r="19" spans="1:7" s="117" customFormat="1" ht="15.75" x14ac:dyDescent="0.25">
      <c r="A19" s="118" t="str">
        <f>'Lua-API'!A4</f>
        <v>ID</v>
      </c>
      <c r="B19" s="21" t="s">
        <v>3296</v>
      </c>
      <c r="C19" s="21"/>
      <c r="D19" s="12"/>
    </row>
    <row r="20" spans="1:7" s="117" customFormat="1" ht="15.75" x14ac:dyDescent="0.25">
      <c r="A20" s="119" t="str">
        <f>'Lua-API'!A19</f>
        <v>Location Management</v>
      </c>
      <c r="B20" s="21" t="s">
        <v>3296</v>
      </c>
      <c r="C20" s="21"/>
      <c r="D20" s="12"/>
      <c r="G20" s="148"/>
    </row>
    <row r="21" spans="1:7" s="117" customFormat="1" ht="15.75" x14ac:dyDescent="0.25">
      <c r="A21" s="119" t="str">
        <f>'Lua-API'!A125</f>
        <v>Lua</v>
      </c>
      <c r="B21" s="21" t="s">
        <v>3296</v>
      </c>
      <c r="C21" s="21"/>
      <c r="D21" s="12"/>
    </row>
    <row r="22" spans="1:7" s="117" customFormat="1" ht="15.75" x14ac:dyDescent="0.25">
      <c r="A22" s="119" t="str">
        <f>'Lua-API'!A53</f>
        <v>Machine</v>
      </c>
      <c r="B22" s="21" t="s">
        <v>3296</v>
      </c>
      <c r="C22" s="21"/>
      <c r="D22" s="12"/>
    </row>
    <row r="23" spans="1:7" s="117" customFormat="1" ht="15.75" x14ac:dyDescent="0.25">
      <c r="A23" s="119" t="str">
        <f>'Lua-API'!A16</f>
        <v>Network Management</v>
      </c>
      <c r="B23" s="21" t="s">
        <v>3296</v>
      </c>
      <c r="C23" s="21"/>
      <c r="D23" s="12"/>
    </row>
    <row r="24" spans="1:7" s="117" customFormat="1" ht="15.75" x14ac:dyDescent="0.25">
      <c r="A24" s="119" t="str">
        <f>'Lua-API'!A36</f>
        <v>NTP</v>
      </c>
      <c r="B24" s="21" t="s">
        <v>3296</v>
      </c>
      <c r="C24" s="21" t="s">
        <v>257</v>
      </c>
      <c r="D24" s="12"/>
    </row>
    <row r="25" spans="1:7" s="117" customFormat="1" ht="15.75" x14ac:dyDescent="0.25">
      <c r="A25" s="119" t="str">
        <f>'Lua-API'!A85</f>
        <v>Peripheral Devices</v>
      </c>
      <c r="B25" s="21" t="s">
        <v>3296</v>
      </c>
      <c r="C25" s="21"/>
      <c r="D25" s="12"/>
    </row>
    <row r="26" spans="1:7" s="117" customFormat="1" ht="15.75" x14ac:dyDescent="0.25">
      <c r="A26" s="119" t="str">
        <f>'Lua-API'!A151</f>
        <v>Persistent Variables</v>
      </c>
      <c r="B26" s="21" t="s">
        <v>3296</v>
      </c>
      <c r="C26" s="21"/>
      <c r="D26" s="12"/>
    </row>
    <row r="27" spans="1:7" s="117" customFormat="1" ht="15.75" x14ac:dyDescent="0.25">
      <c r="A27" s="119" t="str">
        <f>'Lua-API'!A279</f>
        <v>Play Control</v>
      </c>
      <c r="B27" s="21" t="s">
        <v>3296</v>
      </c>
      <c r="C27" s="21"/>
      <c r="D27" s="12"/>
    </row>
    <row r="28" spans="1:7" s="117" customFormat="1" ht="15.75" x14ac:dyDescent="0.25">
      <c r="A28" s="119" t="s">
        <v>1538</v>
      </c>
      <c r="B28" s="21" t="s">
        <v>3296</v>
      </c>
      <c r="C28" s="21"/>
      <c r="D28" s="116" t="s">
        <v>3435</v>
      </c>
    </row>
    <row r="29" spans="1:7" s="117" customFormat="1" ht="15.75" x14ac:dyDescent="0.25">
      <c r="A29" s="119" t="str">
        <f>'Lua-API'!A289</f>
        <v>Player Information Display</v>
      </c>
      <c r="B29" s="21" t="s">
        <v>3296</v>
      </c>
      <c r="C29" s="21"/>
      <c r="D29" s="12"/>
    </row>
    <row r="30" spans="1:7" s="117" customFormat="1" ht="15.75" x14ac:dyDescent="0.25">
      <c r="A30" s="119" t="str">
        <f>'Lua-API'!A232</f>
        <v>Progressive Prize Support</v>
      </c>
      <c r="B30" s="21" t="s">
        <v>3296</v>
      </c>
      <c r="C30" s="21" t="s">
        <v>360</v>
      </c>
      <c r="D30" s="12"/>
    </row>
    <row r="31" spans="1:7" s="117" customFormat="1" ht="15.75" x14ac:dyDescent="0.25">
      <c r="A31" s="119" t="str">
        <f>'Lua-API'!A340</f>
        <v>Remote Control</v>
      </c>
      <c r="B31" s="21" t="s">
        <v>3296</v>
      </c>
      <c r="C31" s="21"/>
      <c r="D31" s="12"/>
    </row>
    <row r="32" spans="1:7" s="117" customFormat="1" ht="15.75" x14ac:dyDescent="0.25">
      <c r="A32" s="119" t="s">
        <v>263</v>
      </c>
      <c r="B32" s="21" t="s">
        <v>3296</v>
      </c>
      <c r="C32" s="21"/>
      <c r="D32" s="12"/>
    </row>
    <row r="33" spans="1:4" s="117" customFormat="1" ht="15.75" x14ac:dyDescent="0.25">
      <c r="A33" s="119" t="s">
        <v>3238</v>
      </c>
      <c r="B33" s="723" t="s">
        <v>607</v>
      </c>
      <c r="C33" s="21"/>
      <c r="D33" s="12" t="s">
        <v>3453</v>
      </c>
    </row>
    <row r="34" spans="1:4" s="117" customFormat="1" ht="15.75" x14ac:dyDescent="0.25">
      <c r="A34" s="119" t="str">
        <f>'Lua-API'!A275</f>
        <v>System Lockup</v>
      </c>
      <c r="B34" s="21" t="s">
        <v>3296</v>
      </c>
      <c r="C34" s="21"/>
      <c r="D34" s="12"/>
    </row>
    <row r="35" spans="1:4" s="117" customFormat="1" ht="15.75" x14ac:dyDescent="0.25">
      <c r="A35" s="119" t="str">
        <f>'Lua-API'!A390</f>
        <v>TCP Client</v>
      </c>
      <c r="B35" s="21" t="s">
        <v>3296</v>
      </c>
      <c r="C35" s="21" t="s">
        <v>189</v>
      </c>
      <c r="D35" s="12"/>
    </row>
    <row r="36" spans="1:4" s="117" customFormat="1" ht="15.75" x14ac:dyDescent="0.25">
      <c r="A36" s="119" t="str">
        <f>'Lua-API'!A363</f>
        <v>Ticket Printer Maintenance</v>
      </c>
      <c r="B36" s="21" t="s">
        <v>3296</v>
      </c>
      <c r="C36" s="21" t="s">
        <v>1082</v>
      </c>
      <c r="D36" s="12"/>
    </row>
    <row r="37" spans="1:4" s="117" customFormat="1" ht="15.75" x14ac:dyDescent="0.25">
      <c r="A37" s="119" t="str">
        <f>'Lua-API'!A41</f>
        <v>Time</v>
      </c>
      <c r="B37" s="21" t="s">
        <v>3296</v>
      </c>
      <c r="C37" s="21" t="s">
        <v>255</v>
      </c>
      <c r="D37" s="12"/>
    </row>
    <row r="38" spans="1:4" s="117" customFormat="1" ht="15.75" x14ac:dyDescent="0.25">
      <c r="A38" s="119" t="str">
        <f>'Lua-API'!A49</f>
        <v>Timer</v>
      </c>
      <c r="B38" s="21" t="s">
        <v>3296</v>
      </c>
      <c r="C38" s="21"/>
      <c r="D38" s="12"/>
    </row>
    <row r="39" spans="1:4" s="117" customFormat="1" ht="15.75" x14ac:dyDescent="0.25">
      <c r="A39" s="119" t="s">
        <v>1635</v>
      </c>
      <c r="B39" s="21" t="s">
        <v>3296</v>
      </c>
      <c r="C39" s="21" t="s">
        <v>189</v>
      </c>
      <c r="D39" s="12"/>
    </row>
    <row r="40" spans="1:4" s="117" customFormat="1" ht="15.75" x14ac:dyDescent="0.25">
      <c r="A40" s="119" t="str">
        <f>'Lua-API'!A385</f>
        <v>UDP</v>
      </c>
      <c r="B40" s="21" t="s">
        <v>3296</v>
      </c>
      <c r="C40" s="21" t="s">
        <v>189</v>
      </c>
      <c r="D40" s="12"/>
    </row>
    <row r="41" spans="1:4" s="117" customFormat="1" ht="15.75" x14ac:dyDescent="0.25">
      <c r="A41" s="119" t="str">
        <f>'Lua-API'!A306</f>
        <v>User Maintenance</v>
      </c>
      <c r="B41" s="21" t="s">
        <v>3296</v>
      </c>
      <c r="C41" s="21"/>
      <c r="D41" s="12"/>
    </row>
    <row r="42" spans="1:4" s="117" customFormat="1" ht="15.75" x14ac:dyDescent="0.25">
      <c r="A42" s="119" t="str">
        <f>'Lua-API'!A158</f>
        <v>User Meters</v>
      </c>
      <c r="B42" s="21" t="s">
        <v>3296</v>
      </c>
      <c r="C42" s="21"/>
      <c r="D42" s="116" t="s">
        <v>3435</v>
      </c>
    </row>
    <row r="43" spans="1:4" s="117" customFormat="1" ht="15.75" x14ac:dyDescent="0.25">
      <c r="A43" s="119" t="str">
        <f>'Lua-API'!A119</f>
        <v>WWW</v>
      </c>
      <c r="B43" s="21" t="s">
        <v>3296</v>
      </c>
      <c r="C43" s="21"/>
      <c r="D43" s="12" t="s">
        <v>2609</v>
      </c>
    </row>
    <row r="44" spans="1:4" s="117" customFormat="1" ht="15.75" x14ac:dyDescent="0.25">
      <c r="A44" s="119" t="s">
        <v>1474</v>
      </c>
      <c r="B44" s="21" t="s">
        <v>3296</v>
      </c>
      <c r="C44" s="21" t="s">
        <v>1479</v>
      </c>
      <c r="D44" s="12"/>
    </row>
    <row r="45" spans="1:4" s="117" customFormat="1" ht="15.75" x14ac:dyDescent="0.25">
      <c r="A45" s="119" t="str">
        <f>'Lua-API'!A409</f>
        <v>zTodo / zInfo</v>
      </c>
      <c r="B45" s="21"/>
      <c r="C45" s="21"/>
      <c r="D45" s="12"/>
    </row>
    <row r="58" spans="1:1" ht="15.75" x14ac:dyDescent="0.25">
      <c r="A58" s="118"/>
    </row>
    <row r="59" spans="1:1" ht="15.75" x14ac:dyDescent="0.25">
      <c r="A59" s="119"/>
    </row>
    <row r="60" spans="1:1" ht="15.75" x14ac:dyDescent="0.25">
      <c r="A60" s="119"/>
    </row>
    <row r="61" spans="1:1" ht="15.75" x14ac:dyDescent="0.25">
      <c r="A61" s="119"/>
    </row>
    <row r="62" spans="1:1" ht="15.75" x14ac:dyDescent="0.25">
      <c r="A62" s="119"/>
    </row>
    <row r="63" spans="1:1" ht="15.75" x14ac:dyDescent="0.25">
      <c r="A63" s="119"/>
    </row>
    <row r="64" spans="1:1" ht="15.75" x14ac:dyDescent="0.25">
      <c r="A64" s="119"/>
    </row>
    <row r="65" spans="1:1" ht="15.75" x14ac:dyDescent="0.25">
      <c r="A65" s="119"/>
    </row>
    <row r="66" spans="1:1" ht="15.75" x14ac:dyDescent="0.25">
      <c r="A66" s="119"/>
    </row>
    <row r="67" spans="1:1" ht="15.75" x14ac:dyDescent="0.25">
      <c r="A67" s="119"/>
    </row>
    <row r="68" spans="1:1" ht="15.75" x14ac:dyDescent="0.25">
      <c r="A68" s="119"/>
    </row>
    <row r="69" spans="1:1" ht="15.75" x14ac:dyDescent="0.25">
      <c r="A69" s="119"/>
    </row>
    <row r="70" spans="1:1" ht="15.75" x14ac:dyDescent="0.25">
      <c r="A70" s="119"/>
    </row>
    <row r="71" spans="1:1" ht="15.75" x14ac:dyDescent="0.25">
      <c r="A71" s="119"/>
    </row>
    <row r="72" spans="1:1" ht="15.75" x14ac:dyDescent="0.25">
      <c r="A72" s="119"/>
    </row>
    <row r="73" spans="1:1" ht="15.75" x14ac:dyDescent="0.25">
      <c r="A73" s="119"/>
    </row>
    <row r="74" spans="1:1" ht="15.75" x14ac:dyDescent="0.25">
      <c r="A74" s="119"/>
    </row>
    <row r="75" spans="1:1" ht="15.75" x14ac:dyDescent="0.25">
      <c r="A75" s="119"/>
    </row>
    <row r="76" spans="1:1" ht="15.75" x14ac:dyDescent="0.25">
      <c r="A76" s="119"/>
    </row>
    <row r="77" spans="1:1" ht="15.75" x14ac:dyDescent="0.25">
      <c r="A77" s="119"/>
    </row>
    <row r="78" spans="1:1" ht="15.75" x14ac:dyDescent="0.25">
      <c r="A78" s="119"/>
    </row>
    <row r="79" spans="1:1" ht="15.75" x14ac:dyDescent="0.25">
      <c r="A79" s="119"/>
    </row>
    <row r="80" spans="1:1" ht="15.75" x14ac:dyDescent="0.25">
      <c r="A80" s="119"/>
    </row>
    <row r="81" spans="1:1" ht="15.75" x14ac:dyDescent="0.25">
      <c r="A81" s="119"/>
    </row>
    <row r="82" spans="1:1" ht="15.75" x14ac:dyDescent="0.25">
      <c r="A82" s="119"/>
    </row>
    <row r="83" spans="1:1" ht="15.75" x14ac:dyDescent="0.25">
      <c r="A83" s="119"/>
    </row>
    <row r="84" spans="1:1" ht="15.75" x14ac:dyDescent="0.25">
      <c r="A84" s="119"/>
    </row>
    <row r="85" spans="1:1" ht="15.75" x14ac:dyDescent="0.25">
      <c r="A85" s="119"/>
    </row>
    <row r="86" spans="1:1" ht="15.75" x14ac:dyDescent="0.25">
      <c r="A86" s="119"/>
    </row>
    <row r="87" spans="1:1" ht="15.75" x14ac:dyDescent="0.25">
      <c r="A87" s="119"/>
    </row>
    <row r="88" spans="1:1" ht="15.75" x14ac:dyDescent="0.25">
      <c r="A88" s="119"/>
    </row>
    <row r="89" spans="1:1" ht="15.75" x14ac:dyDescent="0.25">
      <c r="A89" s="119"/>
    </row>
    <row r="90" spans="1:1" ht="15.75" x14ac:dyDescent="0.25">
      <c r="A90" s="119"/>
    </row>
  </sheetData>
  <sortState xmlns:xlrd2="http://schemas.microsoft.com/office/spreadsheetml/2017/richdata2" ref="A5:C38">
    <sortCondition ref="A5"/>
  </sortState>
  <hyperlinks>
    <hyperlink ref="A39" location="uart" display="UART" xr:uid="{00000000-0004-0000-0200-000000000000}"/>
    <hyperlink ref="A28" location="Player_Accessible_Event_Log" display="Player_Accessible_Event_Log" xr:uid="{00000000-0004-0000-0200-000001000000}"/>
    <hyperlink ref="A32" location="Device_Security" display="Security" xr:uid="{00000000-0004-0000-0200-000002000000}"/>
    <hyperlink ref="A44" location="x509_" display="x509" xr:uid="{00000000-0004-0000-0200-000003000000}"/>
    <hyperlink ref="A38" location="Timer" display="Timer" xr:uid="{00000000-0004-0000-0200-000004000000}"/>
    <hyperlink ref="A12" location="Encryption" display="Encryption" xr:uid="{00000000-0004-0000-0200-000005000000}"/>
    <hyperlink ref="A11" location="Digest" display="Digest" xr:uid="{00000000-0004-0000-0200-000006000000}"/>
    <hyperlink ref="A42" location="User_Meters" display="User_Meters" xr:uid="{00000000-0004-0000-0200-000007000000}"/>
    <hyperlink ref="A45" location="zTodo" display="zTodo" xr:uid="{00000000-0004-0000-0200-000008000000}"/>
    <hyperlink ref="A35" location="Client_Socket" display="Client_Socket" xr:uid="{00000000-0004-0000-0200-000009000000}"/>
    <hyperlink ref="A40" location="udp" display="udp" xr:uid="{00000000-0004-0000-0200-00000A000000}"/>
    <hyperlink ref="A18" location="Hopper_Maintenance" display="Hopper_Maintenance" xr:uid="{00000000-0004-0000-0200-00000B000000}"/>
    <hyperlink ref="A7" location="Coin_Acceptor_Maintenance" display="Coin_Acceptor_Maintenance" xr:uid="{00000000-0004-0000-0200-00000C000000}"/>
    <hyperlink ref="A36" location="Ticket_Printer_Maintenance" display="Ticket_Printer_Maintenance" xr:uid="{00000000-0004-0000-0200-00000D000000}"/>
    <hyperlink ref="A5" location="cl_Banknote_Acceptor_Maintenance" display="cl_Banknote_Acceptor_Maintenance" xr:uid="{00000000-0004-0000-0200-00000E000000}"/>
    <hyperlink ref="A31" location="Remote_Control" display="Remote_Control" xr:uid="{00000000-0004-0000-0200-00000F000000}"/>
    <hyperlink ref="A41" location="User_Maintenance" display="User_Maintenance" xr:uid="{00000000-0004-0000-0200-000010000000}"/>
    <hyperlink ref="A17" location="Health" display="Health" xr:uid="{00000000-0004-0000-0200-000011000000}"/>
    <hyperlink ref="A9" location="Custom_User_Interface" display="Custom_User_Interface" xr:uid="{00000000-0004-0000-0200-000012000000}"/>
    <hyperlink ref="A29" location="Player_Information_Display" display="Player_Information_Display" xr:uid="{00000000-0004-0000-0200-000013000000}"/>
    <hyperlink ref="A27" location="Play_Control" display="Play_Control" xr:uid="{00000000-0004-0000-0200-000014000000}"/>
    <hyperlink ref="A34" location="System_Lockup" display="System_Lockup" xr:uid="{00000000-0004-0000-0200-000015000000}"/>
    <hyperlink ref="A6" location="Cancel_Credit" display="Cancel_Credit" xr:uid="{00000000-0004-0000-0200-000016000000}"/>
    <hyperlink ref="A13" location="ECT" display="ECT" xr:uid="{00000000-0004-0000-0200-000017000000}"/>
    <hyperlink ref="A15" location="Events" display="Events" xr:uid="{00000000-0004-0000-0200-000018000000}"/>
    <hyperlink ref="A30" location="Progressive_Prize_Support" display="Progressive_Prize_Support" xr:uid="{00000000-0004-0000-0200-000019000000}"/>
    <hyperlink ref="A16" location="Game_Maintenance" display="Game_Maintenance" xr:uid="{00000000-0004-0000-0200-00001A000000}"/>
    <hyperlink ref="A14" location="EGM" display="EGM" xr:uid="{00000000-0004-0000-0200-00001B000000}"/>
    <hyperlink ref="A26" location="Persistent_Variables" display="Persistent_Variables" xr:uid="{00000000-0004-0000-0200-00001C000000}"/>
    <hyperlink ref="A21" location="Lua" display="Lua" xr:uid="{00000000-0004-0000-0200-00001D000000}"/>
    <hyperlink ref="A43" location="WWW" display="WWW" xr:uid="{00000000-0004-0000-0200-00001E000000}"/>
    <hyperlink ref="A8" location="Content_Auditing" display="Content_Auditing" xr:uid="{00000000-0004-0000-0200-00001F000000}"/>
    <hyperlink ref="A10" location="Device_Security" display="Device_Security" xr:uid="{00000000-0004-0000-0200-000020000000}"/>
    <hyperlink ref="A25" location="Peripheral_Devices" display="Peripheral_Devices" xr:uid="{00000000-0004-0000-0200-000021000000}"/>
    <hyperlink ref="A22" location="Machine" display="Machine" xr:uid="{00000000-0004-0000-0200-000022000000}"/>
    <hyperlink ref="A37" location="Timekeeping" display="Timekeeping" xr:uid="{00000000-0004-0000-0200-000023000000}"/>
    <hyperlink ref="A24" location="NTP" display="NTP" xr:uid="{00000000-0004-0000-0200-000024000000}"/>
    <hyperlink ref="A20" location="Location_Management" display="Location_Management" xr:uid="{00000000-0004-0000-0200-000025000000}"/>
    <hyperlink ref="A23" location="Network_Management" display="Network_Management" xr:uid="{00000000-0004-0000-0200-000026000000}"/>
    <hyperlink ref="A19" location="ID" display="ID" xr:uid="{00000000-0004-0000-0200-000027000000}"/>
    <hyperlink ref="A33" location="string" display="String" xr:uid="{23786618-D562-4015-8764-D624E6BF1511}"/>
    <hyperlink ref="A4" location="Audit" display="Audit" xr:uid="{25CC9A34-CA7C-428D-A008-B1699FE29186}"/>
  </hyperlinks>
  <printOptions gridLines="1"/>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M159"/>
  <sheetViews>
    <sheetView workbookViewId="0">
      <pane xSplit="1" ySplit="4" topLeftCell="B40" activePane="bottomRight" state="frozen"/>
      <selection pane="topRight" activeCell="B1" sqref="B1"/>
      <selection pane="bottomLeft" activeCell="A5" sqref="A5"/>
      <selection pane="bottomRight" activeCell="M1" sqref="M1"/>
    </sheetView>
  </sheetViews>
  <sheetFormatPr defaultRowHeight="12.75" x14ac:dyDescent="0.2"/>
  <cols>
    <col min="1" max="2" width="13.7109375" style="3" customWidth="1"/>
    <col min="3" max="3" width="11.5703125" style="3" customWidth="1"/>
    <col min="4" max="4" width="32.85546875" style="3" customWidth="1"/>
    <col min="5" max="5" width="43" style="3" customWidth="1"/>
    <col min="6" max="6" width="13.140625" style="3" customWidth="1"/>
    <col min="7" max="7" width="4.85546875" style="13" customWidth="1"/>
    <col min="8" max="8" width="46.28515625" style="3" customWidth="1"/>
    <col min="9" max="9" width="7.5703125" style="3" customWidth="1"/>
    <col min="10" max="10" width="9.7109375" style="3" bestFit="1" customWidth="1"/>
    <col min="11" max="11" width="7.5703125" style="13" customWidth="1"/>
    <col min="12" max="12" width="6.5703125" style="13" customWidth="1"/>
    <col min="13" max="13" width="11.85546875" style="3" customWidth="1"/>
    <col min="14" max="16384" width="9.140625" style="3"/>
  </cols>
  <sheetData>
    <row r="1" spans="1:13" s="76" customFormat="1" ht="27" customHeight="1" x14ac:dyDescent="0.4">
      <c r="A1" s="69" t="s">
        <v>643</v>
      </c>
      <c r="B1" s="69"/>
      <c r="C1" s="69"/>
      <c r="G1" s="77"/>
      <c r="H1" s="77"/>
      <c r="I1" s="69"/>
      <c r="J1" s="69"/>
      <c r="K1" s="78"/>
      <c r="L1" s="78"/>
      <c r="M1" s="565" t="s">
        <v>2210</v>
      </c>
    </row>
    <row r="2" spans="1:13" s="1" customFormat="1" x14ac:dyDescent="0.2">
      <c r="A2" s="128" t="s">
        <v>1405</v>
      </c>
      <c r="G2" s="5"/>
      <c r="K2" s="5"/>
      <c r="L2" s="5"/>
    </row>
    <row r="3" spans="1:13" s="1" customFormat="1" x14ac:dyDescent="0.2">
      <c r="A3" s="1" t="s">
        <v>421</v>
      </c>
      <c r="E3" s="1" t="str">
        <f>Title!$A$5</f>
        <v>Version: 3.0.3. Copyright The State of Queensland</v>
      </c>
      <c r="G3" s="5"/>
      <c r="K3" s="5"/>
      <c r="L3" s="5"/>
    </row>
    <row r="4" spans="1:13" s="54" customFormat="1" ht="43.5" customHeight="1" x14ac:dyDescent="0.2">
      <c r="A4" s="54" t="s">
        <v>646</v>
      </c>
      <c r="B4" s="54" t="s">
        <v>604</v>
      </c>
      <c r="C4" s="54" t="s">
        <v>112</v>
      </c>
      <c r="D4" s="54" t="s">
        <v>395</v>
      </c>
      <c r="E4" s="54" t="s">
        <v>168</v>
      </c>
      <c r="F4" s="54" t="s">
        <v>1232</v>
      </c>
      <c r="G4" s="52" t="s">
        <v>1136</v>
      </c>
      <c r="H4" s="54" t="s">
        <v>513</v>
      </c>
      <c r="I4" s="54" t="s">
        <v>83</v>
      </c>
      <c r="J4" s="54" t="s">
        <v>87</v>
      </c>
      <c r="K4" s="52" t="s">
        <v>492</v>
      </c>
      <c r="L4" s="52" t="s">
        <v>493</v>
      </c>
      <c r="M4" s="54" t="s">
        <v>371</v>
      </c>
    </row>
    <row r="5" spans="1:13" s="135" customFormat="1" ht="63.75" x14ac:dyDescent="0.2">
      <c r="B5" s="135" t="s">
        <v>397</v>
      </c>
      <c r="D5" s="135" t="s">
        <v>1234</v>
      </c>
      <c r="E5" s="137" t="s">
        <v>1270</v>
      </c>
      <c r="G5" s="112"/>
      <c r="K5" s="112"/>
      <c r="L5" s="112"/>
    </row>
    <row r="6" spans="1:13" s="135" customFormat="1" ht="33.75" customHeight="1" x14ac:dyDescent="0.2">
      <c r="A6" s="135" t="s">
        <v>707</v>
      </c>
      <c r="B6" s="135" t="s">
        <v>189</v>
      </c>
      <c r="C6" s="135" t="s">
        <v>113</v>
      </c>
      <c r="D6" s="135" t="s">
        <v>488</v>
      </c>
      <c r="E6" s="135" t="s">
        <v>415</v>
      </c>
      <c r="F6" s="135" t="s">
        <v>1235</v>
      </c>
      <c r="G6" s="112" t="s">
        <v>1137</v>
      </c>
      <c r="H6" s="175" t="s">
        <v>384</v>
      </c>
      <c r="K6" s="112"/>
      <c r="L6" s="112"/>
    </row>
    <row r="7" spans="1:13" s="135" customFormat="1" x14ac:dyDescent="0.2">
      <c r="A7" s="135" t="s">
        <v>789</v>
      </c>
      <c r="B7" s="135" t="s">
        <v>189</v>
      </c>
      <c r="D7" s="35" t="s">
        <v>494</v>
      </c>
      <c r="E7" s="137" t="s">
        <v>252</v>
      </c>
      <c r="F7" s="135" t="s">
        <v>1235</v>
      </c>
      <c r="G7" s="112" t="s">
        <v>1137</v>
      </c>
      <c r="H7" s="175" t="s">
        <v>611</v>
      </c>
      <c r="K7" s="112"/>
      <c r="L7" s="112"/>
    </row>
    <row r="8" spans="1:13" s="135" customFormat="1" x14ac:dyDescent="0.2">
      <c r="A8" s="135" t="s">
        <v>191</v>
      </c>
      <c r="B8" s="135" t="s">
        <v>189</v>
      </c>
      <c r="E8" s="135" t="s">
        <v>192</v>
      </c>
      <c r="F8" s="135" t="s">
        <v>1235</v>
      </c>
      <c r="G8" s="112"/>
      <c r="K8" s="112"/>
      <c r="L8" s="112"/>
    </row>
    <row r="9" spans="1:13" s="135" customFormat="1" ht="89.25" x14ac:dyDescent="0.2">
      <c r="A9" s="135" t="s">
        <v>6</v>
      </c>
      <c r="B9" s="135" t="s">
        <v>189</v>
      </c>
      <c r="C9" s="135" t="s">
        <v>111</v>
      </c>
      <c r="D9" s="135" t="s">
        <v>7</v>
      </c>
      <c r="E9" s="135" t="s">
        <v>547</v>
      </c>
      <c r="F9" s="135" t="s">
        <v>486</v>
      </c>
      <c r="G9" s="112" t="s">
        <v>1137</v>
      </c>
      <c r="H9" s="176" t="s">
        <v>637</v>
      </c>
      <c r="K9" s="112"/>
      <c r="L9" s="112"/>
    </row>
    <row r="10" spans="1:13" s="135" customFormat="1" ht="76.5" x14ac:dyDescent="0.2">
      <c r="A10" s="135" t="s">
        <v>178</v>
      </c>
      <c r="B10" s="135" t="s">
        <v>189</v>
      </c>
      <c r="D10" s="135" t="s">
        <v>166</v>
      </c>
      <c r="E10" s="137" t="s">
        <v>1271</v>
      </c>
      <c r="F10" s="137" t="s">
        <v>486</v>
      </c>
      <c r="G10" s="112"/>
      <c r="H10" s="176" t="s">
        <v>497</v>
      </c>
      <c r="K10" s="112"/>
      <c r="L10" s="112"/>
    </row>
    <row r="11" spans="1:13" s="135" customFormat="1" ht="51" x14ac:dyDescent="0.2">
      <c r="A11" s="135" t="s">
        <v>89</v>
      </c>
      <c r="B11" s="135" t="s">
        <v>88</v>
      </c>
      <c r="D11" s="135" t="s">
        <v>485</v>
      </c>
      <c r="E11" s="135" t="s">
        <v>487</v>
      </c>
      <c r="F11" s="135" t="s">
        <v>486</v>
      </c>
      <c r="G11" s="112" t="s">
        <v>1137</v>
      </c>
      <c r="K11" s="112"/>
      <c r="L11" s="112"/>
    </row>
    <row r="12" spans="1:13" s="135" customFormat="1" ht="51" x14ac:dyDescent="0.2">
      <c r="A12" s="135" t="s">
        <v>316</v>
      </c>
      <c r="B12" s="135" t="s">
        <v>88</v>
      </c>
      <c r="D12" s="137" t="s">
        <v>795</v>
      </c>
      <c r="E12" s="137" t="s">
        <v>1278</v>
      </c>
      <c r="F12" s="135" t="s">
        <v>252</v>
      </c>
      <c r="G12" s="112">
        <v>5.0999999999999996</v>
      </c>
      <c r="H12" s="175" t="s">
        <v>796</v>
      </c>
      <c r="K12" s="114" t="s">
        <v>18</v>
      </c>
      <c r="L12" s="114" t="s">
        <v>1272</v>
      </c>
    </row>
    <row r="13" spans="1:13" s="135" customFormat="1" ht="25.5" x14ac:dyDescent="0.2">
      <c r="A13" s="135" t="s">
        <v>316</v>
      </c>
      <c r="B13" s="135" t="s">
        <v>88</v>
      </c>
      <c r="D13" s="137" t="s">
        <v>1274</v>
      </c>
      <c r="E13" s="137" t="s">
        <v>1275</v>
      </c>
      <c r="F13" s="177" t="s">
        <v>1233</v>
      </c>
      <c r="G13" s="114" t="s">
        <v>1142</v>
      </c>
      <c r="H13" s="175" t="s">
        <v>1273</v>
      </c>
      <c r="J13" s="201">
        <v>42156</v>
      </c>
      <c r="K13" s="114" t="s">
        <v>18</v>
      </c>
      <c r="L13" s="114" t="s">
        <v>1272</v>
      </c>
    </row>
    <row r="14" spans="1:13" s="135" customFormat="1" ht="25.5" x14ac:dyDescent="0.2">
      <c r="A14" s="135" t="s">
        <v>316</v>
      </c>
      <c r="B14" s="135" t="s">
        <v>88</v>
      </c>
      <c r="D14" s="137" t="s">
        <v>1279</v>
      </c>
      <c r="E14" s="137" t="s">
        <v>1277</v>
      </c>
      <c r="F14" s="137" t="s">
        <v>486</v>
      </c>
      <c r="G14" s="112">
        <v>5.0999999999999996</v>
      </c>
      <c r="H14" s="175" t="s">
        <v>1276</v>
      </c>
      <c r="J14" s="201">
        <v>40575</v>
      </c>
      <c r="K14" s="114" t="s">
        <v>18</v>
      </c>
      <c r="L14" s="114" t="s">
        <v>1272</v>
      </c>
    </row>
    <row r="15" spans="1:13" s="135" customFormat="1" ht="38.25" x14ac:dyDescent="0.2">
      <c r="A15" s="135" t="s">
        <v>309</v>
      </c>
      <c r="B15" s="135" t="s">
        <v>88</v>
      </c>
      <c r="D15" s="135" t="s">
        <v>315</v>
      </c>
      <c r="E15" s="137" t="s">
        <v>1237</v>
      </c>
      <c r="F15" s="177" t="s">
        <v>1233</v>
      </c>
      <c r="G15" s="112"/>
      <c r="H15" s="175" t="s">
        <v>314</v>
      </c>
      <c r="K15" s="112" t="s">
        <v>18</v>
      </c>
      <c r="L15" s="112" t="s">
        <v>1231</v>
      </c>
    </row>
    <row r="16" spans="1:13" s="135" customFormat="1" ht="25.5" x14ac:dyDescent="0.2">
      <c r="B16" s="135" t="s">
        <v>1287</v>
      </c>
      <c r="D16" s="135" t="s">
        <v>1289</v>
      </c>
      <c r="E16" s="135" t="s">
        <v>1288</v>
      </c>
      <c r="F16" s="178" t="s">
        <v>732</v>
      </c>
      <c r="G16" s="112"/>
      <c r="K16" s="112"/>
      <c r="L16" s="112"/>
    </row>
    <row r="17" spans="1:12" s="135" customFormat="1" ht="25.5" x14ac:dyDescent="0.2">
      <c r="A17" s="135" t="s">
        <v>501</v>
      </c>
      <c r="B17" s="135" t="s">
        <v>43</v>
      </c>
      <c r="D17" s="135" t="s">
        <v>47</v>
      </c>
      <c r="E17" s="135" t="s">
        <v>167</v>
      </c>
      <c r="F17" s="135" t="s">
        <v>252</v>
      </c>
      <c r="G17" s="112" t="s">
        <v>1137</v>
      </c>
      <c r="H17" s="175" t="s">
        <v>45</v>
      </c>
      <c r="K17" s="112"/>
      <c r="L17" s="112"/>
    </row>
    <row r="18" spans="1:12" s="135" customFormat="1" ht="25.5" x14ac:dyDescent="0.2">
      <c r="A18" s="135" t="s">
        <v>505</v>
      </c>
      <c r="B18" s="135" t="s">
        <v>43</v>
      </c>
      <c r="D18" s="135" t="s">
        <v>504</v>
      </c>
      <c r="E18" s="135" t="s">
        <v>46</v>
      </c>
      <c r="F18" s="135" t="s">
        <v>252</v>
      </c>
      <c r="G18" s="112"/>
      <c r="H18" s="175" t="s">
        <v>503</v>
      </c>
      <c r="K18" s="112"/>
      <c r="L18" s="112"/>
    </row>
    <row r="19" spans="1:12" s="135" customFormat="1" x14ac:dyDescent="0.2">
      <c r="A19" s="135" t="s">
        <v>252</v>
      </c>
      <c r="B19" s="135" t="s">
        <v>43</v>
      </c>
      <c r="D19" s="135" t="s">
        <v>502</v>
      </c>
      <c r="F19" s="135" t="s">
        <v>252</v>
      </c>
      <c r="G19" s="112"/>
      <c r="H19" s="175" t="s">
        <v>44</v>
      </c>
      <c r="K19" s="112"/>
      <c r="L19" s="112"/>
    </row>
    <row r="20" spans="1:12" s="135" customFormat="1" x14ac:dyDescent="0.2">
      <c r="A20" s="135" t="s">
        <v>252</v>
      </c>
      <c r="B20" s="135" t="s">
        <v>8</v>
      </c>
      <c r="E20" s="135" t="s">
        <v>541</v>
      </c>
      <c r="F20" s="135" t="s">
        <v>119</v>
      </c>
      <c r="G20" s="112"/>
      <c r="K20" s="112"/>
      <c r="L20" s="112"/>
    </row>
    <row r="21" spans="1:12" s="135" customFormat="1" ht="114.75" x14ac:dyDescent="0.2">
      <c r="A21" s="135" t="s">
        <v>742</v>
      </c>
      <c r="B21" s="135" t="s">
        <v>8</v>
      </c>
      <c r="C21" s="135" t="s">
        <v>114</v>
      </c>
      <c r="D21" s="135" t="s">
        <v>165</v>
      </c>
      <c r="E21" s="137" t="s">
        <v>1175</v>
      </c>
      <c r="F21" s="135" t="s">
        <v>486</v>
      </c>
      <c r="G21" s="112"/>
      <c r="H21" s="175" t="s">
        <v>741</v>
      </c>
      <c r="K21" s="112" t="s">
        <v>56</v>
      </c>
      <c r="L21" s="112" t="s">
        <v>55</v>
      </c>
    </row>
    <row r="22" spans="1:12" s="135" customFormat="1" ht="38.25" x14ac:dyDescent="0.2">
      <c r="A22" s="135" t="s">
        <v>100</v>
      </c>
      <c r="B22" s="135" t="s">
        <v>8</v>
      </c>
      <c r="D22" s="135" t="s">
        <v>575</v>
      </c>
      <c r="E22" s="135" t="s">
        <v>1471</v>
      </c>
      <c r="F22" s="135" t="s">
        <v>486</v>
      </c>
      <c r="G22" s="112" t="s">
        <v>1470</v>
      </c>
      <c r="H22" s="176" t="s">
        <v>548</v>
      </c>
      <c r="K22" s="112"/>
      <c r="L22" s="112" t="s">
        <v>798</v>
      </c>
    </row>
    <row r="23" spans="1:12" s="135" customFormat="1" ht="51" x14ac:dyDescent="0.2">
      <c r="A23" s="135" t="s">
        <v>1176</v>
      </c>
      <c r="D23" s="137" t="s">
        <v>1178</v>
      </c>
      <c r="E23" s="137" t="s">
        <v>1181</v>
      </c>
      <c r="F23" s="137"/>
      <c r="G23" s="114" t="s">
        <v>1142</v>
      </c>
      <c r="H23" s="176" t="s">
        <v>1177</v>
      </c>
      <c r="K23" s="114" t="s">
        <v>1180</v>
      </c>
      <c r="L23" s="114" t="s">
        <v>1179</v>
      </c>
    </row>
    <row r="24" spans="1:12" s="136" customFormat="1" ht="76.5" x14ac:dyDescent="0.2">
      <c r="A24" s="136" t="s">
        <v>797</v>
      </c>
      <c r="B24" s="136" t="s">
        <v>1139</v>
      </c>
      <c r="C24" s="136" t="s">
        <v>797</v>
      </c>
      <c r="D24" s="136" t="s">
        <v>739</v>
      </c>
      <c r="E24" s="136" t="s">
        <v>1144</v>
      </c>
      <c r="F24" s="136" t="s">
        <v>486</v>
      </c>
      <c r="G24" s="115" t="s">
        <v>1137</v>
      </c>
      <c r="K24" s="115"/>
      <c r="L24" s="115"/>
    </row>
    <row r="25" spans="1:12" s="135" customFormat="1" ht="51" x14ac:dyDescent="0.2">
      <c r="A25" s="135" t="s">
        <v>1140</v>
      </c>
      <c r="B25" s="135" t="s">
        <v>1139</v>
      </c>
      <c r="D25" s="135" t="s">
        <v>1141</v>
      </c>
      <c r="E25" s="135" t="s">
        <v>190</v>
      </c>
      <c r="F25" s="135" t="s">
        <v>252</v>
      </c>
      <c r="G25" s="179" t="s">
        <v>1142</v>
      </c>
      <c r="H25" s="175" t="s">
        <v>1143</v>
      </c>
      <c r="K25" s="112"/>
      <c r="L25" s="112"/>
    </row>
    <row r="26" spans="1:12" s="135" customFormat="1" ht="25.5" x14ac:dyDescent="0.2">
      <c r="A26" s="135" t="s">
        <v>403</v>
      </c>
      <c r="B26" s="135" t="s">
        <v>84</v>
      </c>
      <c r="D26" s="135" t="s">
        <v>609</v>
      </c>
      <c r="E26" s="135" t="s">
        <v>383</v>
      </c>
      <c r="F26" s="135" t="s">
        <v>486</v>
      </c>
      <c r="G26" s="112" t="s">
        <v>1137</v>
      </c>
      <c r="K26" s="112"/>
      <c r="L26" s="112"/>
    </row>
    <row r="27" spans="1:12" s="135" customFormat="1" ht="51" x14ac:dyDescent="0.2">
      <c r="A27" s="135" t="s">
        <v>85</v>
      </c>
      <c r="B27" s="135" t="s">
        <v>84</v>
      </c>
      <c r="D27" s="135" t="s">
        <v>86</v>
      </c>
      <c r="E27" s="135" t="s">
        <v>190</v>
      </c>
      <c r="F27" s="135" t="s">
        <v>252</v>
      </c>
      <c r="G27" s="112"/>
      <c r="K27" s="112"/>
      <c r="L27" s="112"/>
    </row>
    <row r="28" spans="1:12" s="180" customFormat="1" ht="38.25" x14ac:dyDescent="0.2">
      <c r="A28" s="180" t="s">
        <v>262</v>
      </c>
      <c r="B28" s="180" t="s">
        <v>263</v>
      </c>
      <c r="D28" s="180" t="s">
        <v>261</v>
      </c>
      <c r="F28" s="180" t="s">
        <v>1233</v>
      </c>
      <c r="G28" s="182" t="s">
        <v>1328</v>
      </c>
      <c r="H28" s="181" t="s">
        <v>194</v>
      </c>
      <c r="K28" s="182"/>
      <c r="L28" s="182"/>
    </row>
    <row r="29" spans="1:12" s="196" customFormat="1" ht="25.5" x14ac:dyDescent="0.2">
      <c r="A29" s="199" t="s">
        <v>1267</v>
      </c>
      <c r="B29" s="196" t="s">
        <v>612</v>
      </c>
      <c r="D29" s="199" t="s">
        <v>1268</v>
      </c>
      <c r="F29" s="199" t="s">
        <v>1280</v>
      </c>
      <c r="G29" s="197">
        <v>5.3</v>
      </c>
      <c r="H29" s="198"/>
      <c r="I29" s="199" t="s">
        <v>1269</v>
      </c>
      <c r="K29" s="200" t="s">
        <v>56</v>
      </c>
      <c r="L29" s="200" t="s">
        <v>1062</v>
      </c>
    </row>
    <row r="30" spans="1:12" s="137" customFormat="1" ht="25.5" x14ac:dyDescent="0.2">
      <c r="A30" s="137" t="s">
        <v>1125</v>
      </c>
      <c r="B30" s="137" t="s">
        <v>612</v>
      </c>
      <c r="D30" s="137" t="s">
        <v>1126</v>
      </c>
      <c r="F30" s="137" t="s">
        <v>732</v>
      </c>
      <c r="G30" s="114"/>
      <c r="H30" s="327" t="s">
        <v>1124</v>
      </c>
      <c r="K30" s="114"/>
      <c r="L30" s="114"/>
    </row>
    <row r="31" spans="1:12" s="137" customFormat="1" ht="63.75" x14ac:dyDescent="0.2">
      <c r="A31" s="137" t="s">
        <v>404</v>
      </c>
      <c r="B31" s="137" t="s">
        <v>612</v>
      </c>
      <c r="D31" s="137" t="s">
        <v>484</v>
      </c>
      <c r="E31" s="137" t="s">
        <v>1238</v>
      </c>
      <c r="F31" s="134" t="s">
        <v>1233</v>
      </c>
      <c r="G31" s="114"/>
      <c r="H31" s="137" t="s">
        <v>1236</v>
      </c>
      <c r="K31" s="114" t="s">
        <v>1062</v>
      </c>
      <c r="L31" s="114" t="s">
        <v>1239</v>
      </c>
    </row>
    <row r="32" spans="1:12" s="137" customFormat="1" ht="63.75" x14ac:dyDescent="0.2">
      <c r="A32" s="137" t="s">
        <v>309</v>
      </c>
      <c r="B32" s="137" t="s">
        <v>612</v>
      </c>
      <c r="D32" s="137" t="s">
        <v>250</v>
      </c>
      <c r="E32" s="137" t="s">
        <v>1241</v>
      </c>
      <c r="F32" s="134" t="s">
        <v>1240</v>
      </c>
      <c r="G32" s="114">
        <v>5.0999999999999996</v>
      </c>
      <c r="H32" s="327" t="s">
        <v>310</v>
      </c>
      <c r="K32" s="114" t="s">
        <v>1062</v>
      </c>
      <c r="L32" s="114" t="s">
        <v>1231</v>
      </c>
    </row>
    <row r="33" spans="1:12" s="137" customFormat="1" ht="63.75" x14ac:dyDescent="0.2">
      <c r="A33" s="137" t="s">
        <v>312</v>
      </c>
      <c r="B33" s="137" t="s">
        <v>612</v>
      </c>
      <c r="D33" s="137" t="s">
        <v>313</v>
      </c>
      <c r="E33" s="137" t="s">
        <v>1242</v>
      </c>
      <c r="F33" s="134" t="s">
        <v>1240</v>
      </c>
      <c r="G33" s="114">
        <v>5.0999999999999996</v>
      </c>
      <c r="H33" s="327" t="s">
        <v>311</v>
      </c>
      <c r="K33" s="114" t="s">
        <v>1062</v>
      </c>
      <c r="L33" s="114"/>
    </row>
    <row r="34" spans="1:12" s="137" customFormat="1" ht="63.75" x14ac:dyDescent="0.2">
      <c r="A34" s="137" t="s">
        <v>1128</v>
      </c>
      <c r="B34" s="137" t="s">
        <v>612</v>
      </c>
      <c r="D34" s="137" t="s">
        <v>1130</v>
      </c>
      <c r="E34" s="178" t="s">
        <v>1134</v>
      </c>
      <c r="F34" s="137" t="s">
        <v>1127</v>
      </c>
      <c r="G34" s="114"/>
      <c r="H34" s="327" t="s">
        <v>1129</v>
      </c>
      <c r="K34" s="114" t="s">
        <v>1062</v>
      </c>
      <c r="L34" s="114" t="s">
        <v>798</v>
      </c>
    </row>
    <row r="35" spans="1:12" s="137" customFormat="1" ht="89.25" x14ac:dyDescent="0.2">
      <c r="A35" s="137" t="s">
        <v>1131</v>
      </c>
      <c r="B35" s="137" t="s">
        <v>612</v>
      </c>
      <c r="D35" s="137" t="s">
        <v>1132</v>
      </c>
      <c r="E35" s="178" t="s">
        <v>1521</v>
      </c>
      <c r="F35" s="137" t="s">
        <v>486</v>
      </c>
      <c r="G35" s="114"/>
      <c r="H35" s="327" t="s">
        <v>1133</v>
      </c>
      <c r="K35" s="114" t="s">
        <v>1062</v>
      </c>
      <c r="L35" s="114" t="s">
        <v>1135</v>
      </c>
    </row>
    <row r="36" spans="1:12" s="137" customFormat="1" ht="76.5" x14ac:dyDescent="0.2">
      <c r="A36" s="137" t="s">
        <v>1243</v>
      </c>
      <c r="B36" s="137" t="s">
        <v>612</v>
      </c>
      <c r="D36" s="137" t="s">
        <v>1245</v>
      </c>
      <c r="E36" s="178" t="s">
        <v>1247</v>
      </c>
      <c r="F36" s="137" t="s">
        <v>1246</v>
      </c>
      <c r="G36" s="114"/>
      <c r="H36" s="327" t="s">
        <v>1244</v>
      </c>
      <c r="J36" s="328">
        <v>42429</v>
      </c>
      <c r="K36" s="114" t="s">
        <v>1062</v>
      </c>
      <c r="L36" s="114" t="s">
        <v>1135</v>
      </c>
    </row>
    <row r="37" spans="1:12" s="134" customFormat="1" ht="25.5" x14ac:dyDescent="0.2">
      <c r="A37" s="134" t="s">
        <v>710</v>
      </c>
      <c r="B37" s="134" t="s">
        <v>612</v>
      </c>
      <c r="D37" s="134" t="s">
        <v>422</v>
      </c>
      <c r="E37" s="134" t="s">
        <v>1209</v>
      </c>
      <c r="F37" s="134" t="s">
        <v>499</v>
      </c>
      <c r="G37" s="113" t="s">
        <v>1137</v>
      </c>
      <c r="H37" s="329" t="s">
        <v>187</v>
      </c>
      <c r="K37" s="113"/>
      <c r="L37" s="113"/>
    </row>
    <row r="38" spans="1:12" s="330" customFormat="1" ht="89.25" x14ac:dyDescent="0.2">
      <c r="A38" s="330" t="s">
        <v>628</v>
      </c>
      <c r="B38" s="330" t="s">
        <v>612</v>
      </c>
      <c r="D38" s="330" t="s">
        <v>627</v>
      </c>
      <c r="E38" s="330" t="s">
        <v>1208</v>
      </c>
      <c r="G38" s="331" t="s">
        <v>1137</v>
      </c>
      <c r="H38" s="332" t="s">
        <v>1207</v>
      </c>
      <c r="K38" s="331" t="s">
        <v>169</v>
      </c>
      <c r="L38" s="331" t="s">
        <v>629</v>
      </c>
    </row>
    <row r="39" spans="1:12" s="137" customFormat="1" ht="51" x14ac:dyDescent="0.2">
      <c r="A39" s="137" t="s">
        <v>790</v>
      </c>
      <c r="B39" s="137" t="s">
        <v>612</v>
      </c>
      <c r="D39" s="137" t="s">
        <v>193</v>
      </c>
      <c r="E39" s="137" t="s">
        <v>426</v>
      </c>
      <c r="F39" s="137" t="s">
        <v>732</v>
      </c>
      <c r="G39" s="114"/>
      <c r="H39" s="327" t="s">
        <v>423</v>
      </c>
      <c r="K39" s="114"/>
      <c r="L39" s="114"/>
    </row>
    <row r="40" spans="1:12" s="330" customFormat="1" ht="63.75" x14ac:dyDescent="0.2">
      <c r="A40" s="330" t="s">
        <v>1248</v>
      </c>
      <c r="B40" s="330" t="s">
        <v>612</v>
      </c>
      <c r="C40" s="330" t="s">
        <v>810</v>
      </c>
      <c r="D40" s="330" t="s">
        <v>193</v>
      </c>
      <c r="E40" s="330" t="s">
        <v>1620</v>
      </c>
      <c r="F40" s="330" t="s">
        <v>1233</v>
      </c>
      <c r="G40" s="331" t="s">
        <v>1612</v>
      </c>
      <c r="H40" s="332" t="s">
        <v>425</v>
      </c>
      <c r="I40" s="333" t="s">
        <v>1609</v>
      </c>
      <c r="J40" s="330" t="s">
        <v>1610</v>
      </c>
      <c r="K40" s="331" t="s">
        <v>424</v>
      </c>
      <c r="L40" s="331" t="s">
        <v>798</v>
      </c>
    </row>
    <row r="41" spans="1:12" s="336" customFormat="1" ht="63.75" x14ac:dyDescent="0.2">
      <c r="A41" s="336" t="s">
        <v>1613</v>
      </c>
      <c r="B41" s="336" t="s">
        <v>612</v>
      </c>
      <c r="C41" s="336" t="s">
        <v>810</v>
      </c>
      <c r="D41" s="336" t="s">
        <v>3462</v>
      </c>
      <c r="E41" s="336" t="s">
        <v>1617</v>
      </c>
      <c r="F41" s="336" t="s">
        <v>1233</v>
      </c>
      <c r="G41" s="337">
        <v>5.3</v>
      </c>
      <c r="H41" s="776" t="s">
        <v>1611</v>
      </c>
      <c r="I41" s="338" t="s">
        <v>3460</v>
      </c>
      <c r="J41" s="775">
        <v>43983</v>
      </c>
      <c r="K41" s="337" t="s">
        <v>424</v>
      </c>
      <c r="L41" s="337" t="s">
        <v>798</v>
      </c>
    </row>
    <row r="42" spans="1:12" s="330" customFormat="1" ht="25.5" x14ac:dyDescent="0.2">
      <c r="A42" s="330" t="s">
        <v>1614</v>
      </c>
      <c r="B42" s="330" t="s">
        <v>612</v>
      </c>
      <c r="C42" s="330" t="s">
        <v>1614</v>
      </c>
      <c r="D42" s="330" t="s">
        <v>3461</v>
      </c>
      <c r="E42" s="330" t="s">
        <v>1618</v>
      </c>
      <c r="F42" s="330" t="s">
        <v>1233</v>
      </c>
      <c r="G42" s="331" t="s">
        <v>1615</v>
      </c>
      <c r="H42" s="774" t="s">
        <v>1616</v>
      </c>
      <c r="I42" s="333" t="s">
        <v>1619</v>
      </c>
      <c r="J42" s="330">
        <v>2014</v>
      </c>
      <c r="K42" s="331" t="s">
        <v>424</v>
      </c>
      <c r="L42" s="331" t="s">
        <v>798</v>
      </c>
    </row>
    <row r="43" spans="1:12" s="330" customFormat="1" ht="25.5" x14ac:dyDescent="0.2">
      <c r="A43" s="330" t="s">
        <v>188</v>
      </c>
      <c r="B43" s="330" t="s">
        <v>1654</v>
      </c>
      <c r="D43" s="330" t="s">
        <v>424</v>
      </c>
      <c r="E43" s="330" t="s">
        <v>1647</v>
      </c>
      <c r="F43" s="330" t="s">
        <v>252</v>
      </c>
      <c r="G43" s="331"/>
      <c r="H43" s="332" t="s">
        <v>1623</v>
      </c>
      <c r="I43" s="330" t="s">
        <v>1624</v>
      </c>
      <c r="J43" s="339">
        <v>2016</v>
      </c>
      <c r="K43" s="331" t="s">
        <v>424</v>
      </c>
      <c r="L43" s="331" t="s">
        <v>798</v>
      </c>
    </row>
    <row r="44" spans="1:12" s="137" customFormat="1" x14ac:dyDescent="0.2">
      <c r="A44" s="137" t="s">
        <v>188</v>
      </c>
      <c r="B44" s="137" t="s">
        <v>612</v>
      </c>
      <c r="E44" s="137" t="s">
        <v>1622</v>
      </c>
      <c r="F44" s="137" t="s">
        <v>252</v>
      </c>
      <c r="G44" s="335"/>
      <c r="H44" s="175" t="s">
        <v>1621</v>
      </c>
      <c r="K44" s="114"/>
      <c r="L44" s="114"/>
    </row>
    <row r="45" spans="1:12" s="137" customFormat="1" x14ac:dyDescent="0.2">
      <c r="A45" s="137" t="s">
        <v>709</v>
      </c>
      <c r="B45" s="137" t="s">
        <v>612</v>
      </c>
      <c r="D45" s="137" t="s">
        <v>373</v>
      </c>
      <c r="E45" s="137" t="s">
        <v>190</v>
      </c>
      <c r="F45" s="137" t="s">
        <v>252</v>
      </c>
      <c r="G45" s="114"/>
      <c r="K45" s="114"/>
      <c r="L45" s="114"/>
    </row>
    <row r="46" spans="1:12" s="330" customFormat="1" ht="51" x14ac:dyDescent="0.2">
      <c r="A46" s="330" t="s">
        <v>791</v>
      </c>
      <c r="B46" s="330" t="s">
        <v>612</v>
      </c>
      <c r="D46" s="330" t="s">
        <v>515</v>
      </c>
      <c r="E46" s="330" t="s">
        <v>514</v>
      </c>
      <c r="F46" s="330" t="s">
        <v>740</v>
      </c>
      <c r="G46" s="331" t="s">
        <v>1210</v>
      </c>
      <c r="H46" s="330" t="s">
        <v>370</v>
      </c>
      <c r="J46" s="334">
        <v>42146</v>
      </c>
      <c r="K46" s="331" t="s">
        <v>424</v>
      </c>
      <c r="L46" s="331"/>
    </row>
    <row r="47" spans="1:12" s="135" customFormat="1" ht="38.25" x14ac:dyDescent="0.2">
      <c r="A47" s="135" t="s">
        <v>385</v>
      </c>
      <c r="B47" s="135" t="s">
        <v>490</v>
      </c>
      <c r="D47" s="135" t="s">
        <v>386</v>
      </c>
      <c r="E47" s="135" t="s">
        <v>466</v>
      </c>
      <c r="F47" s="135" t="s">
        <v>486</v>
      </c>
      <c r="G47" s="112"/>
      <c r="H47" s="175" t="s">
        <v>387</v>
      </c>
      <c r="K47" s="112"/>
      <c r="L47" s="112"/>
    </row>
    <row r="48" spans="1:12" s="135" customFormat="1" ht="25.5" x14ac:dyDescent="0.2">
      <c r="A48" s="135" t="s">
        <v>711</v>
      </c>
      <c r="B48" s="135" t="s">
        <v>490</v>
      </c>
      <c r="D48" s="35" t="s">
        <v>491</v>
      </c>
      <c r="E48" s="135" t="s">
        <v>190</v>
      </c>
      <c r="F48" s="135" t="s">
        <v>252</v>
      </c>
      <c r="G48" s="112"/>
      <c r="H48" s="175" t="s">
        <v>251</v>
      </c>
      <c r="K48" s="112"/>
      <c r="L48" s="112"/>
    </row>
    <row r="49" spans="1:12" s="135" customFormat="1" ht="38.25" x14ac:dyDescent="0.2">
      <c r="A49" s="135" t="s">
        <v>264</v>
      </c>
      <c r="B49" s="135" t="s">
        <v>744</v>
      </c>
      <c r="D49" s="135" t="s">
        <v>82</v>
      </c>
      <c r="E49" s="135" t="s">
        <v>190</v>
      </c>
      <c r="F49" s="135" t="s">
        <v>252</v>
      </c>
      <c r="G49" s="112"/>
      <c r="H49" s="175"/>
      <c r="K49" s="112"/>
      <c r="L49" s="112"/>
    </row>
    <row r="50" spans="1:12" s="136" customFormat="1" ht="38.25" x14ac:dyDescent="0.2">
      <c r="A50" s="136" t="s">
        <v>743</v>
      </c>
      <c r="B50" s="136" t="s">
        <v>1138</v>
      </c>
      <c r="D50" s="136" t="s">
        <v>747</v>
      </c>
      <c r="E50" s="136" t="s">
        <v>170</v>
      </c>
      <c r="F50" s="134" t="s">
        <v>1051</v>
      </c>
      <c r="G50" s="115" t="s">
        <v>1137</v>
      </c>
      <c r="H50" s="454" t="s">
        <v>271</v>
      </c>
      <c r="K50" s="115" t="s">
        <v>169</v>
      </c>
      <c r="L50" s="115" t="s">
        <v>272</v>
      </c>
    </row>
    <row r="51" spans="1:12" s="183" customFormat="1" x14ac:dyDescent="0.2">
      <c r="A51" s="183" t="s">
        <v>175</v>
      </c>
      <c r="B51" s="183" t="s">
        <v>744</v>
      </c>
      <c r="D51" s="183" t="s">
        <v>176</v>
      </c>
      <c r="E51" s="183" t="s">
        <v>115</v>
      </c>
      <c r="F51" s="183" t="s">
        <v>740</v>
      </c>
      <c r="G51" s="112" t="s">
        <v>1137</v>
      </c>
      <c r="H51" s="185" t="s">
        <v>177</v>
      </c>
      <c r="K51" s="184"/>
      <c r="L51" s="184"/>
    </row>
    <row r="52" spans="1:12" s="135" customFormat="1" ht="51" x14ac:dyDescent="0.2">
      <c r="A52" s="135" t="s">
        <v>495</v>
      </c>
      <c r="B52" s="135" t="s">
        <v>744</v>
      </c>
      <c r="D52" s="135" t="s">
        <v>496</v>
      </c>
      <c r="E52" s="137" t="s">
        <v>498</v>
      </c>
      <c r="F52" s="135" t="s">
        <v>499</v>
      </c>
      <c r="G52" s="112"/>
      <c r="H52" s="176" t="s">
        <v>194</v>
      </c>
      <c r="K52" s="112"/>
      <c r="L52" s="112"/>
    </row>
    <row r="53" spans="1:12" s="135" customFormat="1" ht="38.25" x14ac:dyDescent="0.2">
      <c r="A53" s="135" t="s">
        <v>708</v>
      </c>
      <c r="D53" s="135" t="s">
        <v>489</v>
      </c>
      <c r="E53" s="137" t="s">
        <v>1656</v>
      </c>
      <c r="F53" s="135" t="s">
        <v>499</v>
      </c>
      <c r="G53" s="112"/>
      <c r="H53" s="175" t="s">
        <v>1655</v>
      </c>
      <c r="K53" s="112" t="s">
        <v>424</v>
      </c>
      <c r="L53" s="112" t="s">
        <v>1657</v>
      </c>
    </row>
    <row r="54" spans="1:12" s="135" customFormat="1" x14ac:dyDescent="0.2">
      <c r="A54" s="135" t="s">
        <v>712</v>
      </c>
      <c r="D54" s="135" t="s">
        <v>512</v>
      </c>
      <c r="E54" s="135" t="s">
        <v>190</v>
      </c>
      <c r="F54" s="135" t="s">
        <v>252</v>
      </c>
      <c r="G54" s="112"/>
      <c r="K54" s="112"/>
      <c r="L54" s="112"/>
    </row>
    <row r="55" spans="1:12" s="330" customFormat="1" ht="25.5" x14ac:dyDescent="0.2">
      <c r="A55" s="330" t="s">
        <v>1648</v>
      </c>
      <c r="B55" s="330" t="s">
        <v>1654</v>
      </c>
      <c r="C55" s="330" t="s">
        <v>1653</v>
      </c>
      <c r="D55" s="330" t="s">
        <v>1652</v>
      </c>
      <c r="E55" s="330" t="s">
        <v>1651</v>
      </c>
      <c r="F55" s="330" t="s">
        <v>499</v>
      </c>
      <c r="G55" s="331"/>
      <c r="H55" s="332" t="s">
        <v>1649</v>
      </c>
      <c r="I55" s="333"/>
      <c r="K55" s="331" t="s">
        <v>424</v>
      </c>
      <c r="L55" s="331" t="s">
        <v>1650</v>
      </c>
    </row>
    <row r="56" spans="1:12" s="199" customFormat="1" ht="63.75" x14ac:dyDescent="0.2">
      <c r="A56" s="199" t="s">
        <v>2031</v>
      </c>
      <c r="B56" s="199" t="s">
        <v>1654</v>
      </c>
      <c r="C56" s="199" t="s">
        <v>2033</v>
      </c>
      <c r="D56" s="199" t="s">
        <v>2034</v>
      </c>
      <c r="E56" s="199" t="s">
        <v>2035</v>
      </c>
      <c r="F56" s="199" t="s">
        <v>1280</v>
      </c>
      <c r="G56" s="200">
        <v>5.2</v>
      </c>
      <c r="H56" s="463" t="s">
        <v>2032</v>
      </c>
      <c r="K56" s="200"/>
      <c r="L56" s="200"/>
    </row>
    <row r="57" spans="1:12" s="135" customFormat="1" x14ac:dyDescent="0.2">
      <c r="G57" s="112"/>
      <c r="K57" s="112"/>
      <c r="L57" s="112"/>
    </row>
    <row r="58" spans="1:12" s="135" customFormat="1" ht="51" x14ac:dyDescent="0.2">
      <c r="A58" s="135" t="s">
        <v>3459</v>
      </c>
      <c r="E58" s="135" t="s">
        <v>3463</v>
      </c>
      <c r="G58" s="112"/>
      <c r="K58" s="112"/>
      <c r="L58" s="112"/>
    </row>
    <row r="59" spans="1:12" s="135" customFormat="1" x14ac:dyDescent="0.2">
      <c r="G59" s="112"/>
      <c r="K59" s="112"/>
      <c r="L59" s="112"/>
    </row>
    <row r="60" spans="1:12" s="135" customFormat="1" x14ac:dyDescent="0.2">
      <c r="G60" s="112"/>
      <c r="K60" s="112"/>
      <c r="L60" s="112"/>
    </row>
    <row r="61" spans="1:12" s="135" customFormat="1" x14ac:dyDescent="0.2">
      <c r="G61" s="112"/>
      <c r="K61" s="112"/>
      <c r="L61" s="112"/>
    </row>
    <row r="62" spans="1:12" s="135" customFormat="1" x14ac:dyDescent="0.2">
      <c r="G62" s="112"/>
      <c r="K62" s="112"/>
      <c r="L62" s="112"/>
    </row>
    <row r="63" spans="1:12" s="135" customFormat="1" x14ac:dyDescent="0.2">
      <c r="G63" s="112"/>
      <c r="K63" s="112"/>
      <c r="L63" s="112"/>
    </row>
    <row r="64" spans="1:12" s="135" customFormat="1" x14ac:dyDescent="0.2">
      <c r="G64" s="112"/>
      <c r="K64" s="112"/>
      <c r="L64" s="112"/>
    </row>
    <row r="65" spans="7:12" s="135" customFormat="1" x14ac:dyDescent="0.2">
      <c r="G65" s="112"/>
      <c r="K65" s="112"/>
      <c r="L65" s="112"/>
    </row>
    <row r="66" spans="7:12" s="135" customFormat="1" x14ac:dyDescent="0.2">
      <c r="G66" s="112"/>
      <c r="K66" s="112"/>
      <c r="L66" s="112"/>
    </row>
    <row r="67" spans="7:12" s="135" customFormat="1" x14ac:dyDescent="0.2">
      <c r="G67" s="112"/>
      <c r="K67" s="112"/>
      <c r="L67" s="112"/>
    </row>
    <row r="68" spans="7:12" s="135" customFormat="1" x14ac:dyDescent="0.2">
      <c r="G68" s="112"/>
      <c r="K68" s="112"/>
      <c r="L68" s="112"/>
    </row>
    <row r="69" spans="7:12" s="135" customFormat="1" x14ac:dyDescent="0.2">
      <c r="G69" s="112"/>
      <c r="K69" s="112"/>
      <c r="L69" s="112"/>
    </row>
    <row r="70" spans="7:12" s="135" customFormat="1" x14ac:dyDescent="0.2">
      <c r="G70" s="112"/>
      <c r="K70" s="112"/>
      <c r="L70" s="112"/>
    </row>
    <row r="71" spans="7:12" s="135" customFormat="1" x14ac:dyDescent="0.2">
      <c r="G71" s="112"/>
      <c r="K71" s="112"/>
      <c r="L71" s="112"/>
    </row>
    <row r="72" spans="7:12" s="135" customFormat="1" x14ac:dyDescent="0.2">
      <c r="G72" s="112"/>
      <c r="K72" s="112"/>
      <c r="L72" s="112"/>
    </row>
    <row r="73" spans="7:12" s="135" customFormat="1" x14ac:dyDescent="0.2">
      <c r="G73" s="112"/>
      <c r="K73" s="112"/>
      <c r="L73" s="112"/>
    </row>
    <row r="74" spans="7:12" s="135" customFormat="1" x14ac:dyDescent="0.2">
      <c r="G74" s="112"/>
      <c r="K74" s="112"/>
      <c r="L74" s="112"/>
    </row>
    <row r="75" spans="7:12" s="135" customFormat="1" x14ac:dyDescent="0.2">
      <c r="G75" s="112"/>
      <c r="K75" s="112"/>
      <c r="L75" s="112"/>
    </row>
    <row r="76" spans="7:12" s="135" customFormat="1" x14ac:dyDescent="0.2">
      <c r="G76" s="112"/>
      <c r="K76" s="112"/>
      <c r="L76" s="112"/>
    </row>
    <row r="77" spans="7:12" s="135" customFormat="1" x14ac:dyDescent="0.2">
      <c r="G77" s="112"/>
      <c r="K77" s="112"/>
      <c r="L77" s="112"/>
    </row>
    <row r="78" spans="7:12" s="135" customFormat="1" x14ac:dyDescent="0.2">
      <c r="G78" s="112"/>
      <c r="K78" s="112"/>
      <c r="L78" s="112"/>
    </row>
    <row r="79" spans="7:12" s="135" customFormat="1" x14ac:dyDescent="0.2">
      <c r="G79" s="112"/>
      <c r="K79" s="112"/>
      <c r="L79" s="112"/>
    </row>
    <row r="80" spans="7:12" s="135" customFormat="1" x14ac:dyDescent="0.2">
      <c r="G80" s="112"/>
      <c r="K80" s="112"/>
      <c r="L80" s="112"/>
    </row>
    <row r="81" spans="7:12" s="135" customFormat="1" x14ac:dyDescent="0.2">
      <c r="G81" s="112"/>
      <c r="K81" s="112"/>
      <c r="L81" s="112"/>
    </row>
    <row r="82" spans="7:12" s="135" customFormat="1" x14ac:dyDescent="0.2">
      <c r="G82" s="112"/>
      <c r="K82" s="112"/>
      <c r="L82" s="112"/>
    </row>
    <row r="83" spans="7:12" s="135" customFormat="1" x14ac:dyDescent="0.2">
      <c r="G83" s="112"/>
      <c r="K83" s="112"/>
      <c r="L83" s="112"/>
    </row>
    <row r="84" spans="7:12" s="135" customFormat="1" x14ac:dyDescent="0.2">
      <c r="G84" s="112"/>
      <c r="K84" s="112"/>
      <c r="L84" s="112"/>
    </row>
    <row r="85" spans="7:12" s="135" customFormat="1" x14ac:dyDescent="0.2">
      <c r="G85" s="112"/>
      <c r="K85" s="112"/>
      <c r="L85" s="112"/>
    </row>
    <row r="86" spans="7:12" s="135" customFormat="1" x14ac:dyDescent="0.2">
      <c r="G86" s="112"/>
      <c r="K86" s="112"/>
      <c r="L86" s="112"/>
    </row>
    <row r="87" spans="7:12" s="135" customFormat="1" x14ac:dyDescent="0.2">
      <c r="G87" s="112"/>
      <c r="K87" s="112"/>
      <c r="L87" s="112"/>
    </row>
    <row r="88" spans="7:12" s="135" customFormat="1" x14ac:dyDescent="0.2">
      <c r="G88" s="112"/>
      <c r="K88" s="112"/>
      <c r="L88" s="112"/>
    </row>
    <row r="89" spans="7:12" s="135" customFormat="1" x14ac:dyDescent="0.2">
      <c r="G89" s="112"/>
      <c r="K89" s="112"/>
      <c r="L89" s="112"/>
    </row>
    <row r="90" spans="7:12" s="135" customFormat="1" x14ac:dyDescent="0.2">
      <c r="G90" s="112"/>
      <c r="K90" s="112"/>
      <c r="L90" s="112"/>
    </row>
    <row r="91" spans="7:12" s="135" customFormat="1" x14ac:dyDescent="0.2">
      <c r="G91" s="112"/>
      <c r="K91" s="112"/>
      <c r="L91" s="112"/>
    </row>
    <row r="92" spans="7:12" s="135" customFormat="1" x14ac:dyDescent="0.2">
      <c r="G92" s="112"/>
      <c r="K92" s="112"/>
      <c r="L92" s="112"/>
    </row>
    <row r="93" spans="7:12" s="135" customFormat="1" x14ac:dyDescent="0.2">
      <c r="G93" s="112"/>
      <c r="K93" s="112"/>
      <c r="L93" s="112"/>
    </row>
    <row r="94" spans="7:12" s="135" customFormat="1" x14ac:dyDescent="0.2">
      <c r="G94" s="112"/>
      <c r="K94" s="112"/>
      <c r="L94" s="112"/>
    </row>
    <row r="95" spans="7:12" s="135" customFormat="1" x14ac:dyDescent="0.2">
      <c r="G95" s="112"/>
      <c r="K95" s="112"/>
      <c r="L95" s="112"/>
    </row>
    <row r="96" spans="7:12" s="135" customFormat="1" x14ac:dyDescent="0.2">
      <c r="G96" s="112"/>
      <c r="K96" s="112"/>
      <c r="L96" s="112"/>
    </row>
    <row r="97" spans="7:12" s="135" customFormat="1" x14ac:dyDescent="0.2">
      <c r="G97" s="112"/>
      <c r="K97" s="112"/>
      <c r="L97" s="112"/>
    </row>
    <row r="98" spans="7:12" s="135" customFormat="1" x14ac:dyDescent="0.2">
      <c r="G98" s="112"/>
      <c r="K98" s="112"/>
      <c r="L98" s="112"/>
    </row>
    <row r="99" spans="7:12" s="135" customFormat="1" x14ac:dyDescent="0.2">
      <c r="G99" s="112"/>
      <c r="K99" s="112"/>
      <c r="L99" s="112"/>
    </row>
    <row r="100" spans="7:12" s="135" customFormat="1" x14ac:dyDescent="0.2">
      <c r="G100" s="112"/>
      <c r="K100" s="112"/>
      <c r="L100" s="112"/>
    </row>
    <row r="101" spans="7:12" s="135" customFormat="1" x14ac:dyDescent="0.2">
      <c r="G101" s="112"/>
      <c r="K101" s="112"/>
      <c r="L101" s="112"/>
    </row>
    <row r="102" spans="7:12" s="135" customFormat="1" x14ac:dyDescent="0.2">
      <c r="G102" s="112"/>
      <c r="K102" s="112"/>
      <c r="L102" s="112"/>
    </row>
    <row r="103" spans="7:12" s="135" customFormat="1" x14ac:dyDescent="0.2">
      <c r="G103" s="112"/>
      <c r="K103" s="112"/>
      <c r="L103" s="112"/>
    </row>
    <row r="104" spans="7:12" s="135" customFormat="1" x14ac:dyDescent="0.2">
      <c r="G104" s="112"/>
      <c r="K104" s="112"/>
      <c r="L104" s="112"/>
    </row>
    <row r="105" spans="7:12" s="135" customFormat="1" x14ac:dyDescent="0.2">
      <c r="G105" s="112"/>
      <c r="K105" s="112"/>
      <c r="L105" s="112"/>
    </row>
    <row r="106" spans="7:12" s="135" customFormat="1" x14ac:dyDescent="0.2">
      <c r="G106" s="112"/>
      <c r="K106" s="112"/>
      <c r="L106" s="112"/>
    </row>
    <row r="107" spans="7:12" s="135" customFormat="1" x14ac:dyDescent="0.2">
      <c r="G107" s="112"/>
      <c r="K107" s="112"/>
      <c r="L107" s="112"/>
    </row>
    <row r="108" spans="7:12" s="135" customFormat="1" x14ac:dyDescent="0.2">
      <c r="G108" s="112"/>
      <c r="K108" s="112"/>
      <c r="L108" s="112"/>
    </row>
    <row r="109" spans="7:12" s="135" customFormat="1" x14ac:dyDescent="0.2">
      <c r="G109" s="112"/>
      <c r="K109" s="112"/>
      <c r="L109" s="112"/>
    </row>
    <row r="110" spans="7:12" s="135" customFormat="1" x14ac:dyDescent="0.2">
      <c r="G110" s="112"/>
      <c r="K110" s="112"/>
      <c r="L110" s="112"/>
    </row>
    <row r="111" spans="7:12" s="135" customFormat="1" x14ac:dyDescent="0.2">
      <c r="G111" s="112"/>
      <c r="K111" s="112"/>
      <c r="L111" s="112"/>
    </row>
    <row r="112" spans="7:12" s="135" customFormat="1" x14ac:dyDescent="0.2">
      <c r="G112" s="112"/>
      <c r="K112" s="112"/>
      <c r="L112" s="112"/>
    </row>
    <row r="113" spans="7:12" s="135" customFormat="1" x14ac:dyDescent="0.2">
      <c r="G113" s="112"/>
      <c r="K113" s="112"/>
      <c r="L113" s="112"/>
    </row>
    <row r="114" spans="7:12" s="135" customFormat="1" x14ac:dyDescent="0.2">
      <c r="G114" s="112"/>
      <c r="K114" s="112"/>
      <c r="L114" s="112"/>
    </row>
    <row r="115" spans="7:12" s="135" customFormat="1" x14ac:dyDescent="0.2">
      <c r="G115" s="112"/>
      <c r="K115" s="112"/>
      <c r="L115" s="112"/>
    </row>
    <row r="116" spans="7:12" s="135" customFormat="1" x14ac:dyDescent="0.2">
      <c r="G116" s="112"/>
      <c r="K116" s="112"/>
      <c r="L116" s="112"/>
    </row>
    <row r="117" spans="7:12" s="135" customFormat="1" x14ac:dyDescent="0.2">
      <c r="G117" s="112"/>
      <c r="K117" s="112"/>
      <c r="L117" s="112"/>
    </row>
    <row r="118" spans="7:12" s="135" customFormat="1" x14ac:dyDescent="0.2">
      <c r="G118" s="112"/>
      <c r="K118" s="112"/>
      <c r="L118" s="112"/>
    </row>
    <row r="119" spans="7:12" s="135" customFormat="1" x14ac:dyDescent="0.2">
      <c r="G119" s="112"/>
      <c r="K119" s="112"/>
      <c r="L119" s="112"/>
    </row>
    <row r="120" spans="7:12" s="135" customFormat="1" x14ac:dyDescent="0.2">
      <c r="G120" s="112"/>
      <c r="K120" s="112"/>
      <c r="L120" s="112"/>
    </row>
    <row r="121" spans="7:12" s="135" customFormat="1" x14ac:dyDescent="0.2">
      <c r="G121" s="112"/>
      <c r="K121" s="112"/>
      <c r="L121" s="112"/>
    </row>
    <row r="122" spans="7:12" s="135" customFormat="1" x14ac:dyDescent="0.2">
      <c r="G122" s="112"/>
      <c r="K122" s="112"/>
      <c r="L122" s="112"/>
    </row>
    <row r="123" spans="7:12" s="135" customFormat="1" x14ac:dyDescent="0.2">
      <c r="G123" s="112"/>
      <c r="K123" s="112"/>
      <c r="L123" s="112"/>
    </row>
    <row r="124" spans="7:12" s="135" customFormat="1" x14ac:dyDescent="0.2">
      <c r="G124" s="112"/>
      <c r="K124" s="112"/>
      <c r="L124" s="112"/>
    </row>
    <row r="125" spans="7:12" s="135" customFormat="1" x14ac:dyDescent="0.2">
      <c r="G125" s="112"/>
      <c r="K125" s="112"/>
      <c r="L125" s="112"/>
    </row>
    <row r="126" spans="7:12" s="135" customFormat="1" x14ac:dyDescent="0.2">
      <c r="G126" s="112"/>
      <c r="K126" s="112"/>
      <c r="L126" s="112"/>
    </row>
    <row r="127" spans="7:12" s="135" customFormat="1" x14ac:dyDescent="0.2">
      <c r="G127" s="112"/>
      <c r="K127" s="112"/>
      <c r="L127" s="112"/>
    </row>
    <row r="128" spans="7:12" s="135" customFormat="1" x14ac:dyDescent="0.2">
      <c r="G128" s="112"/>
      <c r="K128" s="112"/>
      <c r="L128" s="112"/>
    </row>
    <row r="129" spans="7:12" s="135" customFormat="1" x14ac:dyDescent="0.2">
      <c r="G129" s="112"/>
      <c r="K129" s="112"/>
      <c r="L129" s="112"/>
    </row>
    <row r="130" spans="7:12" s="135" customFormat="1" x14ac:dyDescent="0.2">
      <c r="G130" s="112"/>
      <c r="K130" s="112"/>
      <c r="L130" s="112"/>
    </row>
    <row r="131" spans="7:12" s="135" customFormat="1" x14ac:dyDescent="0.2">
      <c r="G131" s="112"/>
      <c r="K131" s="112"/>
      <c r="L131" s="112"/>
    </row>
    <row r="132" spans="7:12" s="135" customFormat="1" x14ac:dyDescent="0.2">
      <c r="G132" s="112"/>
      <c r="K132" s="112"/>
      <c r="L132" s="112"/>
    </row>
    <row r="133" spans="7:12" s="135" customFormat="1" x14ac:dyDescent="0.2">
      <c r="G133" s="112"/>
      <c r="K133" s="112"/>
      <c r="L133" s="112"/>
    </row>
    <row r="134" spans="7:12" s="135" customFormat="1" x14ac:dyDescent="0.2">
      <c r="G134" s="112"/>
      <c r="K134" s="112"/>
      <c r="L134" s="112"/>
    </row>
    <row r="135" spans="7:12" s="135" customFormat="1" x14ac:dyDescent="0.2">
      <c r="G135" s="112"/>
      <c r="K135" s="112"/>
      <c r="L135" s="112"/>
    </row>
    <row r="136" spans="7:12" s="135" customFormat="1" x14ac:dyDescent="0.2">
      <c r="G136" s="112"/>
      <c r="K136" s="112"/>
      <c r="L136" s="112"/>
    </row>
    <row r="137" spans="7:12" s="135" customFormat="1" x14ac:dyDescent="0.2">
      <c r="G137" s="112"/>
      <c r="K137" s="112"/>
      <c r="L137" s="112"/>
    </row>
    <row r="138" spans="7:12" s="135" customFormat="1" x14ac:dyDescent="0.2">
      <c r="G138" s="112"/>
      <c r="K138" s="112"/>
      <c r="L138" s="112"/>
    </row>
    <row r="139" spans="7:12" s="135" customFormat="1" x14ac:dyDescent="0.2">
      <c r="G139" s="112"/>
      <c r="K139" s="112"/>
      <c r="L139" s="112"/>
    </row>
    <row r="140" spans="7:12" s="135" customFormat="1" x14ac:dyDescent="0.2">
      <c r="G140" s="112"/>
      <c r="K140" s="112"/>
      <c r="L140" s="112"/>
    </row>
    <row r="141" spans="7:12" s="135" customFormat="1" x14ac:dyDescent="0.2">
      <c r="G141" s="112"/>
      <c r="K141" s="112"/>
      <c r="L141" s="112"/>
    </row>
    <row r="142" spans="7:12" s="135" customFormat="1" x14ac:dyDescent="0.2">
      <c r="G142" s="112"/>
      <c r="K142" s="112"/>
      <c r="L142" s="112"/>
    </row>
    <row r="143" spans="7:12" s="135" customFormat="1" x14ac:dyDescent="0.2">
      <c r="G143" s="112"/>
      <c r="K143" s="112"/>
      <c r="L143" s="112"/>
    </row>
    <row r="144" spans="7:12" s="135" customFormat="1" x14ac:dyDescent="0.2">
      <c r="G144" s="112"/>
      <c r="K144" s="112"/>
      <c r="L144" s="112"/>
    </row>
    <row r="145" spans="7:12" s="135" customFormat="1" x14ac:dyDescent="0.2">
      <c r="G145" s="112"/>
      <c r="K145" s="112"/>
      <c r="L145" s="112"/>
    </row>
    <row r="146" spans="7:12" s="135" customFormat="1" x14ac:dyDescent="0.2">
      <c r="G146" s="112"/>
      <c r="K146" s="112"/>
      <c r="L146" s="112"/>
    </row>
    <row r="147" spans="7:12" s="135" customFormat="1" x14ac:dyDescent="0.2">
      <c r="G147" s="112"/>
      <c r="K147" s="112"/>
      <c r="L147" s="112"/>
    </row>
    <row r="148" spans="7:12" s="135" customFormat="1" x14ac:dyDescent="0.2">
      <c r="G148" s="112"/>
      <c r="K148" s="112"/>
      <c r="L148" s="112"/>
    </row>
    <row r="149" spans="7:12" s="135" customFormat="1" x14ac:dyDescent="0.2">
      <c r="G149" s="112"/>
      <c r="K149" s="112"/>
      <c r="L149" s="112"/>
    </row>
    <row r="150" spans="7:12" s="135" customFormat="1" x14ac:dyDescent="0.2">
      <c r="G150" s="112"/>
      <c r="K150" s="112"/>
      <c r="L150" s="112"/>
    </row>
    <row r="151" spans="7:12" s="135" customFormat="1" x14ac:dyDescent="0.2">
      <c r="G151" s="112"/>
      <c r="K151" s="112"/>
      <c r="L151" s="112"/>
    </row>
    <row r="152" spans="7:12" s="135" customFormat="1" x14ac:dyDescent="0.2">
      <c r="G152" s="112"/>
      <c r="K152" s="112"/>
      <c r="L152" s="112"/>
    </row>
    <row r="153" spans="7:12" s="135" customFormat="1" x14ac:dyDescent="0.2">
      <c r="G153" s="112"/>
      <c r="K153" s="112"/>
      <c r="L153" s="112"/>
    </row>
    <row r="154" spans="7:12" s="135" customFormat="1" x14ac:dyDescent="0.2">
      <c r="G154" s="112"/>
      <c r="K154" s="112"/>
      <c r="L154" s="112"/>
    </row>
    <row r="155" spans="7:12" s="135" customFormat="1" x14ac:dyDescent="0.2">
      <c r="G155" s="112"/>
      <c r="K155" s="112"/>
      <c r="L155" s="112"/>
    </row>
    <row r="156" spans="7:12" s="135" customFormat="1" x14ac:dyDescent="0.2">
      <c r="G156" s="112"/>
      <c r="K156" s="112"/>
      <c r="L156" s="112"/>
    </row>
    <row r="157" spans="7:12" s="135" customFormat="1" x14ac:dyDescent="0.2">
      <c r="G157" s="112"/>
      <c r="K157" s="112"/>
      <c r="L157" s="112"/>
    </row>
    <row r="158" spans="7:12" s="135" customFormat="1" x14ac:dyDescent="0.2">
      <c r="G158" s="112"/>
      <c r="K158" s="112"/>
      <c r="L158" s="112"/>
    </row>
    <row r="159" spans="7:12" s="135" customFormat="1" x14ac:dyDescent="0.2">
      <c r="G159" s="112"/>
      <c r="K159" s="112"/>
      <c r="L159" s="112"/>
    </row>
  </sheetData>
  <phoneticPr fontId="14" type="noConversion"/>
  <hyperlinks>
    <hyperlink ref="H6" r:id="rId1" xr:uid="{00000000-0004-0000-1800-000000000000}"/>
    <hyperlink ref="H47" r:id="rId2" xr:uid="{00000000-0004-0000-1800-000001000000}"/>
    <hyperlink ref="H37" r:id="rId3" location="lpack" xr:uid="{00000000-0004-0000-1800-000002000000}"/>
    <hyperlink ref="H7" r:id="rId4" xr:uid="{00000000-0004-0000-1800-000003000000}"/>
    <hyperlink ref="H28" r:id="rId5" xr:uid="{00000000-0004-0000-1800-000004000000}"/>
    <hyperlink ref="H48" r:id="rId6" xr:uid="{00000000-0004-0000-1800-000005000000}"/>
    <hyperlink ref="H19" r:id="rId7" xr:uid="{00000000-0004-0000-1800-000006000000}"/>
    <hyperlink ref="H17" r:id="rId8" xr:uid="{00000000-0004-0000-1800-000007000000}"/>
    <hyperlink ref="H18" r:id="rId9" xr:uid="{00000000-0004-0000-1800-000008000000}"/>
    <hyperlink ref="H12" r:id="rId10" xr:uid="{00000000-0004-0000-1800-000009000000}"/>
    <hyperlink ref="H21" r:id="rId11" xr:uid="{00000000-0004-0000-1800-00000A000000}"/>
    <hyperlink ref="H51" r:id="rId12" xr:uid="{00000000-0004-0000-1800-00000B000000}"/>
    <hyperlink ref="H10" r:id="rId13" xr:uid="{00000000-0004-0000-1800-00000C000000}"/>
    <hyperlink ref="H9" r:id="rId14" xr:uid="{00000000-0004-0000-1800-00000D000000}"/>
    <hyperlink ref="H39" r:id="rId15" xr:uid="{00000000-0004-0000-1800-00000E000000}"/>
    <hyperlink ref="H30" r:id="rId16" xr:uid="{00000000-0004-0000-1800-00000F000000}"/>
    <hyperlink ref="H35" r:id="rId17" xr:uid="{00000000-0004-0000-1800-000010000000}"/>
    <hyperlink ref="H25" r:id="rId18" xr:uid="{00000000-0004-0000-1800-000011000000}"/>
    <hyperlink ref="H23" r:id="rId19" xr:uid="{00000000-0004-0000-1800-000012000000}"/>
    <hyperlink ref="H38" r:id="rId20" xr:uid="{00000000-0004-0000-1800-000013000000}"/>
    <hyperlink ref="H32" r:id="rId21" xr:uid="{00000000-0004-0000-1800-000014000000}"/>
    <hyperlink ref="H15" r:id="rId22" xr:uid="{00000000-0004-0000-1800-000015000000}"/>
    <hyperlink ref="H33" r:id="rId23" xr:uid="{00000000-0004-0000-1800-000016000000}"/>
    <hyperlink ref="H36" r:id="rId24" xr:uid="{00000000-0004-0000-1800-000017000000}"/>
    <hyperlink ref="H13" r:id="rId25" xr:uid="{00000000-0004-0000-1800-000018000000}"/>
    <hyperlink ref="H14" r:id="rId26" xr:uid="{00000000-0004-0000-1800-000019000000}"/>
    <hyperlink ref="H22" r:id="rId27" xr:uid="{00000000-0004-0000-1800-00001A000000}"/>
    <hyperlink ref="H44" r:id="rId28" xr:uid="{00000000-0004-0000-1800-00001B000000}"/>
    <hyperlink ref="H55" r:id="rId29" xr:uid="{00000000-0004-0000-1800-00001C000000}"/>
    <hyperlink ref="H53" r:id="rId30" xr:uid="{00000000-0004-0000-1800-00001D000000}"/>
    <hyperlink ref="H56" r:id="rId31" xr:uid="{00000000-0004-0000-1800-00001E000000}"/>
    <hyperlink ref="M1" location="Index!A1" display="back to index" xr:uid="{00000000-0004-0000-1800-00001F000000}"/>
    <hyperlink ref="H42" r:id="rId32" xr:uid="{7701F49F-D45A-439B-B1DD-7CD3D19180A6}"/>
    <hyperlink ref="H41" r:id="rId33" xr:uid="{4B128C6D-5580-44FA-8CED-044C5FA84846}"/>
  </hyperlinks>
  <printOptions gridLines="1"/>
  <pageMargins left="0.75" right="0.75" top="1" bottom="1" header="0.5" footer="0.5"/>
  <pageSetup fitToHeight="32767" orientation="portrait" r:id="rId34"/>
  <headerFooter alignWithMargins="0">
    <oddFooter>Page &amp;P of &amp;N</oddFooter>
  </headerFooter>
  <legacyDrawing r:id="rId35"/>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371"/>
  <sheetViews>
    <sheetView zoomScale="115" zoomScaleNormal="115" workbookViewId="0">
      <pane ySplit="4" topLeftCell="A338" activePane="bottomLeft" state="frozen"/>
      <selection activeCell="B74" sqref="B74"/>
      <selection pane="bottomLeft"/>
    </sheetView>
  </sheetViews>
  <sheetFormatPr defaultRowHeight="12.75" x14ac:dyDescent="0.2"/>
  <cols>
    <col min="1" max="1" width="12.140625" customWidth="1"/>
    <col min="2" max="2" width="11.5703125" customWidth="1"/>
    <col min="3" max="3" width="5.5703125" style="105" customWidth="1"/>
    <col min="4" max="4" width="80.42578125" customWidth="1"/>
    <col min="5" max="5" width="7.5703125" style="5" customWidth="1"/>
    <col min="6" max="6" width="7.85546875" style="5" customWidth="1"/>
    <col min="7" max="7" width="8.7109375" style="5" bestFit="1" customWidth="1"/>
  </cols>
  <sheetData>
    <row r="1" spans="1:12" s="88" customFormat="1" ht="27" customHeight="1" x14ac:dyDescent="0.2">
      <c r="A1" s="166" t="s">
        <v>1049</v>
      </c>
      <c r="B1" s="87"/>
      <c r="C1" s="123"/>
      <c r="D1" s="121" t="str">
        <f>Title!$A$5</f>
        <v>Version: 3.0.3. Copyright The State of Queensland</v>
      </c>
      <c r="E1" s="89"/>
      <c r="F1" s="89"/>
      <c r="G1" s="89"/>
      <c r="H1" s="565" t="s">
        <v>2210</v>
      </c>
      <c r="I1" s="90"/>
      <c r="J1" s="89"/>
      <c r="K1" s="89"/>
      <c r="L1" s="89"/>
    </row>
    <row r="2" spans="1:12" s="125" customFormat="1" x14ac:dyDescent="0.2">
      <c r="C2" s="126"/>
      <c r="E2" s="620"/>
      <c r="F2" s="620"/>
      <c r="G2" s="620"/>
    </row>
    <row r="3" spans="1:12" s="125" customFormat="1" x14ac:dyDescent="0.2">
      <c r="A3" s="128"/>
      <c r="C3" s="126"/>
      <c r="E3" s="620"/>
      <c r="F3" s="620"/>
      <c r="G3" s="620"/>
    </row>
    <row r="4" spans="1:12" s="127" customFormat="1" ht="52.5" thickBot="1" x14ac:dyDescent="0.3">
      <c r="A4" s="127" t="s">
        <v>83</v>
      </c>
      <c r="B4" s="127" t="s">
        <v>87</v>
      </c>
      <c r="C4" s="619" t="s">
        <v>1089</v>
      </c>
      <c r="E4" s="621" t="s">
        <v>3961</v>
      </c>
      <c r="F4" s="621" t="s">
        <v>3962</v>
      </c>
      <c r="G4" s="621" t="s">
        <v>2702</v>
      </c>
    </row>
    <row r="5" spans="1:12" x14ac:dyDescent="0.2">
      <c r="A5" s="12" t="s">
        <v>1091</v>
      </c>
      <c r="B5" s="173">
        <v>42356</v>
      </c>
      <c r="C5" s="124" t="s">
        <v>1090</v>
      </c>
      <c r="D5" s="12" t="s">
        <v>833</v>
      </c>
    </row>
    <row r="6" spans="1:12" x14ac:dyDescent="0.2">
      <c r="D6" s="12" t="s">
        <v>835</v>
      </c>
    </row>
    <row r="7" spans="1:12" x14ac:dyDescent="0.2">
      <c r="D7" t="s">
        <v>1050</v>
      </c>
    </row>
    <row r="8" spans="1:12" x14ac:dyDescent="0.2">
      <c r="D8" t="s">
        <v>1092</v>
      </c>
    </row>
    <row r="9" spans="1:12" x14ac:dyDescent="0.2">
      <c r="D9" t="s">
        <v>1093</v>
      </c>
    </row>
    <row r="10" spans="1:12" x14ac:dyDescent="0.2">
      <c r="D10" s="12" t="s">
        <v>1094</v>
      </c>
    </row>
    <row r="11" spans="1:12" x14ac:dyDescent="0.2">
      <c r="A11" s="12" t="s">
        <v>1165</v>
      </c>
      <c r="B11" s="173">
        <v>42444</v>
      </c>
      <c r="C11" s="124" t="s">
        <v>1090</v>
      </c>
      <c r="D11" s="131" t="s">
        <v>1166</v>
      </c>
    </row>
    <row r="12" spans="1:12" x14ac:dyDescent="0.2">
      <c r="D12" s="12" t="s">
        <v>1205</v>
      </c>
    </row>
    <row r="13" spans="1:12" x14ac:dyDescent="0.2">
      <c r="A13" s="12" t="s">
        <v>1206</v>
      </c>
      <c r="B13" s="173">
        <v>42885</v>
      </c>
      <c r="C13" s="124" t="s">
        <v>1090</v>
      </c>
      <c r="D13" s="12" t="s">
        <v>1219</v>
      </c>
    </row>
    <row r="14" spans="1:12" x14ac:dyDescent="0.2">
      <c r="D14" s="12" t="s">
        <v>1266</v>
      </c>
    </row>
    <row r="15" spans="1:12" ht="38.25" x14ac:dyDescent="0.2">
      <c r="D15" s="8" t="s">
        <v>1282</v>
      </c>
    </row>
    <row r="16" spans="1:12" x14ac:dyDescent="0.2">
      <c r="D16" s="12" t="s">
        <v>1309</v>
      </c>
    </row>
    <row r="17" spans="1:7" x14ac:dyDescent="0.2">
      <c r="D17" s="12" t="s">
        <v>1310</v>
      </c>
    </row>
    <row r="18" spans="1:7" x14ac:dyDescent="0.2">
      <c r="D18" s="12" t="s">
        <v>1317</v>
      </c>
    </row>
    <row r="19" spans="1:7" x14ac:dyDescent="0.2">
      <c r="A19" s="12" t="s">
        <v>1355</v>
      </c>
      <c r="B19" s="173">
        <v>42556</v>
      </c>
      <c r="C19" s="124" t="s">
        <v>1090</v>
      </c>
      <c r="D19" s="12" t="s">
        <v>1354</v>
      </c>
    </row>
    <row r="20" spans="1:7" x14ac:dyDescent="0.2">
      <c r="A20" s="209" t="s">
        <v>1401</v>
      </c>
      <c r="D20" s="12" t="s">
        <v>1399</v>
      </c>
    </row>
    <row r="21" spans="1:7" x14ac:dyDescent="0.2">
      <c r="D21" s="12" t="s">
        <v>1400</v>
      </c>
    </row>
    <row r="22" spans="1:7" s="12" customFormat="1" x14ac:dyDescent="0.2">
      <c r="A22" s="12" t="s">
        <v>1596</v>
      </c>
      <c r="B22" s="173">
        <v>43000</v>
      </c>
      <c r="C22" s="124" t="s">
        <v>1090</v>
      </c>
      <c r="D22" s="12" t="s">
        <v>1517</v>
      </c>
      <c r="E22" s="21"/>
      <c r="F22" s="21"/>
      <c r="G22" s="21"/>
    </row>
    <row r="23" spans="1:7" s="12" customFormat="1" x14ac:dyDescent="0.2">
      <c r="C23" s="124"/>
      <c r="D23" s="12" t="s">
        <v>1431</v>
      </c>
      <c r="E23" s="21"/>
      <c r="F23" s="21"/>
      <c r="G23" s="21"/>
    </row>
    <row r="24" spans="1:7" s="12" customFormat="1" x14ac:dyDescent="0.2">
      <c r="C24" s="124"/>
      <c r="D24" s="12" t="s">
        <v>1458</v>
      </c>
      <c r="E24" s="21"/>
      <c r="F24" s="21"/>
      <c r="G24" s="21"/>
    </row>
    <row r="25" spans="1:7" s="12" customFormat="1" x14ac:dyDescent="0.2">
      <c r="C25" s="124"/>
      <c r="D25" s="12" t="s">
        <v>1465</v>
      </c>
      <c r="E25" s="21"/>
      <c r="F25" s="21"/>
      <c r="G25" s="21"/>
    </row>
    <row r="26" spans="1:7" s="12" customFormat="1" x14ac:dyDescent="0.2">
      <c r="C26" s="124"/>
      <c r="D26" s="12" t="s">
        <v>1642</v>
      </c>
      <c r="E26" s="21"/>
      <c r="F26" s="21"/>
      <c r="G26" s="21"/>
    </row>
    <row r="27" spans="1:7" s="12" customFormat="1" x14ac:dyDescent="0.2">
      <c r="C27" s="124"/>
      <c r="D27" s="12" t="s">
        <v>1466</v>
      </c>
      <c r="E27" s="21"/>
      <c r="F27" s="21"/>
      <c r="G27" s="21"/>
    </row>
    <row r="28" spans="1:7" s="12" customFormat="1" x14ac:dyDescent="0.2">
      <c r="C28" s="124"/>
      <c r="D28" s="12" t="s">
        <v>1469</v>
      </c>
      <c r="E28" s="21"/>
      <c r="F28" s="21"/>
      <c r="G28" s="21"/>
    </row>
    <row r="29" spans="1:7" s="12" customFormat="1" x14ac:dyDescent="0.2">
      <c r="C29" s="124"/>
      <c r="D29" s="12" t="s">
        <v>1472</v>
      </c>
      <c r="E29" s="21"/>
      <c r="F29" s="21"/>
      <c r="G29" s="21"/>
    </row>
    <row r="30" spans="1:7" s="12" customFormat="1" x14ac:dyDescent="0.2">
      <c r="C30" s="124"/>
      <c r="D30" s="12" t="s">
        <v>1480</v>
      </c>
      <c r="E30" s="21"/>
      <c r="F30" s="21"/>
      <c r="G30" s="21"/>
    </row>
    <row r="31" spans="1:7" s="12" customFormat="1" x14ac:dyDescent="0.2">
      <c r="C31" s="124"/>
      <c r="D31" s="12" t="s">
        <v>1482</v>
      </c>
      <c r="E31" s="21"/>
      <c r="F31" s="21"/>
      <c r="G31" s="21"/>
    </row>
    <row r="32" spans="1:7" s="12" customFormat="1" x14ac:dyDescent="0.2">
      <c r="C32" s="124"/>
      <c r="D32" s="131" t="s">
        <v>1503</v>
      </c>
      <c r="E32" s="21"/>
      <c r="F32" s="21"/>
      <c r="G32" s="21"/>
    </row>
    <row r="33" spans="3:7" s="12" customFormat="1" x14ac:dyDescent="0.2">
      <c r="C33" s="124"/>
      <c r="D33" s="131" t="s">
        <v>1504</v>
      </c>
      <c r="E33" s="21"/>
      <c r="F33" s="21"/>
      <c r="G33" s="21"/>
    </row>
    <row r="34" spans="3:7" s="12" customFormat="1" ht="25.5" x14ac:dyDescent="0.2">
      <c r="C34" s="124"/>
      <c r="D34" s="137" t="s">
        <v>1601</v>
      </c>
      <c r="E34" s="21"/>
      <c r="F34" s="21"/>
      <c r="G34" s="21"/>
    </row>
    <row r="35" spans="3:7" s="12" customFormat="1" ht="25.5" x14ac:dyDescent="0.2">
      <c r="C35" s="124"/>
      <c r="D35" s="137" t="s">
        <v>1526</v>
      </c>
      <c r="E35" s="21"/>
      <c r="F35" s="21"/>
      <c r="G35" s="21"/>
    </row>
    <row r="36" spans="3:7" s="12" customFormat="1" x14ac:dyDescent="0.2">
      <c r="C36" s="124"/>
      <c r="D36" s="137" t="s">
        <v>1531</v>
      </c>
      <c r="E36" s="21"/>
      <c r="F36" s="21"/>
      <c r="G36" s="21"/>
    </row>
    <row r="37" spans="3:7" s="12" customFormat="1" x14ac:dyDescent="0.2">
      <c r="C37" s="124"/>
      <c r="D37" s="137" t="s">
        <v>1543</v>
      </c>
      <c r="E37" s="21"/>
      <c r="F37" s="21"/>
      <c r="G37" s="21"/>
    </row>
    <row r="38" spans="3:7" s="12" customFormat="1" ht="25.5" x14ac:dyDescent="0.2">
      <c r="C38" s="124"/>
      <c r="D38" s="137" t="s">
        <v>1560</v>
      </c>
      <c r="E38" s="21"/>
      <c r="F38" s="21"/>
      <c r="G38" s="21"/>
    </row>
    <row r="39" spans="3:7" s="12" customFormat="1" x14ac:dyDescent="0.2">
      <c r="C39" s="124"/>
      <c r="D39" s="137" t="s">
        <v>1563</v>
      </c>
      <c r="E39" s="21"/>
      <c r="F39" s="21"/>
      <c r="G39" s="21"/>
    </row>
    <row r="40" spans="3:7" s="12" customFormat="1" ht="25.5" x14ac:dyDescent="0.2">
      <c r="C40" s="124"/>
      <c r="D40" s="137" t="s">
        <v>1564</v>
      </c>
      <c r="E40" s="21"/>
      <c r="F40" s="21"/>
      <c r="G40" s="21"/>
    </row>
    <row r="41" spans="3:7" s="12" customFormat="1" x14ac:dyDescent="0.2">
      <c r="C41" s="124"/>
      <c r="D41" s="137" t="s">
        <v>1566</v>
      </c>
      <c r="E41" s="21"/>
      <c r="F41" s="21"/>
      <c r="G41" s="21"/>
    </row>
    <row r="42" spans="3:7" s="12" customFormat="1" x14ac:dyDescent="0.2">
      <c r="C42" s="124"/>
      <c r="D42" s="137" t="s">
        <v>1577</v>
      </c>
      <c r="E42" s="21"/>
      <c r="F42" s="21"/>
      <c r="G42" s="21"/>
    </row>
    <row r="43" spans="3:7" s="12" customFormat="1" ht="25.5" x14ac:dyDescent="0.2">
      <c r="C43" s="124"/>
      <c r="D43" s="137" t="s">
        <v>1591</v>
      </c>
      <c r="E43" s="21"/>
      <c r="F43" s="21"/>
      <c r="G43" s="21"/>
    </row>
    <row r="44" spans="3:7" s="12" customFormat="1" x14ac:dyDescent="0.2">
      <c r="C44" s="124"/>
      <c r="D44" s="137" t="s">
        <v>1595</v>
      </c>
      <c r="E44" s="21"/>
      <c r="F44" s="21"/>
      <c r="G44" s="21"/>
    </row>
    <row r="45" spans="3:7" s="12" customFormat="1" x14ac:dyDescent="0.2">
      <c r="C45" s="124"/>
      <c r="D45" s="137" t="s">
        <v>1603</v>
      </c>
      <c r="E45" s="21"/>
      <c r="F45" s="21"/>
      <c r="G45" s="21"/>
    </row>
    <row r="46" spans="3:7" s="12" customFormat="1" x14ac:dyDescent="0.2">
      <c r="C46" s="124"/>
      <c r="D46" s="137" t="s">
        <v>1636</v>
      </c>
      <c r="E46" s="21"/>
      <c r="F46" s="21"/>
      <c r="G46" s="21"/>
    </row>
    <row r="47" spans="3:7" s="12" customFormat="1" x14ac:dyDescent="0.2">
      <c r="C47" s="124"/>
      <c r="D47" s="137" t="s">
        <v>1681</v>
      </c>
      <c r="E47" s="21"/>
      <c r="F47" s="21"/>
      <c r="G47" s="21"/>
    </row>
    <row r="48" spans="3:7" s="12" customFormat="1" x14ac:dyDescent="0.2">
      <c r="C48" s="124"/>
      <c r="D48" s="137"/>
      <c r="E48" s="21"/>
      <c r="F48" s="21"/>
      <c r="G48" s="21"/>
    </row>
    <row r="49" spans="1:7" s="12" customFormat="1" x14ac:dyDescent="0.2">
      <c r="C49" s="124"/>
      <c r="D49" s="137" t="s">
        <v>1604</v>
      </c>
      <c r="E49" s="21"/>
      <c r="F49" s="21"/>
      <c r="G49" s="21"/>
    </row>
    <row r="50" spans="1:7" s="12" customFormat="1" x14ac:dyDescent="0.2">
      <c r="A50" s="12" t="s">
        <v>1644</v>
      </c>
      <c r="B50" s="173">
        <v>43222</v>
      </c>
      <c r="C50" s="124" t="s">
        <v>1090</v>
      </c>
      <c r="D50" s="137" t="s">
        <v>1645</v>
      </c>
      <c r="E50" s="21"/>
      <c r="F50" s="21"/>
      <c r="G50" s="21"/>
    </row>
    <row r="51" spans="1:7" s="12" customFormat="1" x14ac:dyDescent="0.2">
      <c r="C51" s="124"/>
      <c r="D51" s="137" t="s">
        <v>1680</v>
      </c>
      <c r="E51" s="21"/>
      <c r="F51" s="21"/>
      <c r="G51" s="21"/>
    </row>
    <row r="52" spans="1:7" s="12" customFormat="1" x14ac:dyDescent="0.2">
      <c r="C52" s="124"/>
      <c r="D52" s="137" t="s">
        <v>1684</v>
      </c>
      <c r="E52" s="21"/>
      <c r="F52" s="21"/>
      <c r="G52" s="21"/>
    </row>
    <row r="53" spans="1:7" s="12" customFormat="1" x14ac:dyDescent="0.2">
      <c r="C53" s="124"/>
      <c r="D53" s="137" t="s">
        <v>1688</v>
      </c>
      <c r="E53" s="21"/>
      <c r="F53" s="21"/>
      <c r="G53" s="21"/>
    </row>
    <row r="54" spans="1:7" s="12" customFormat="1" x14ac:dyDescent="0.2">
      <c r="C54" s="124"/>
      <c r="D54" s="137" t="s">
        <v>1694</v>
      </c>
      <c r="E54" s="21"/>
      <c r="F54" s="21"/>
      <c r="G54" s="21"/>
    </row>
    <row r="55" spans="1:7" s="12" customFormat="1" ht="38.25" x14ac:dyDescent="0.2">
      <c r="C55" s="124"/>
      <c r="D55" s="137" t="s">
        <v>1695</v>
      </c>
      <c r="E55" s="21"/>
      <c r="F55" s="21"/>
      <c r="G55" s="21"/>
    </row>
    <row r="56" spans="1:7" s="12" customFormat="1" x14ac:dyDescent="0.2">
      <c r="C56" s="124"/>
      <c r="D56" s="131" t="s">
        <v>1700</v>
      </c>
      <c r="E56" s="21"/>
      <c r="F56" s="21"/>
      <c r="G56" s="21"/>
    </row>
    <row r="57" spans="1:7" s="12" customFormat="1" ht="25.5" x14ac:dyDescent="0.2">
      <c r="C57" s="124"/>
      <c r="D57" s="137" t="s">
        <v>1723</v>
      </c>
      <c r="E57" s="21"/>
      <c r="F57" s="21"/>
      <c r="G57" s="21"/>
    </row>
    <row r="58" spans="1:7" s="12" customFormat="1" x14ac:dyDescent="0.2">
      <c r="A58" s="12" t="s">
        <v>2009</v>
      </c>
      <c r="B58" s="173" t="s">
        <v>2010</v>
      </c>
      <c r="C58" s="124" t="s">
        <v>1090</v>
      </c>
      <c r="D58" s="137" t="s">
        <v>1733</v>
      </c>
      <c r="E58" s="21"/>
      <c r="F58" s="21"/>
      <c r="G58" s="21"/>
    </row>
    <row r="59" spans="1:7" s="12" customFormat="1" x14ac:dyDescent="0.2">
      <c r="C59" s="124"/>
      <c r="D59" s="137" t="s">
        <v>1737</v>
      </c>
      <c r="E59" s="21"/>
      <c r="F59" s="21"/>
      <c r="G59" s="21"/>
    </row>
    <row r="60" spans="1:7" s="12" customFormat="1" ht="25.5" x14ac:dyDescent="0.2">
      <c r="C60" s="124"/>
      <c r="D60" s="137" t="s">
        <v>1736</v>
      </c>
      <c r="E60" s="21"/>
      <c r="F60" s="21"/>
      <c r="G60" s="21"/>
    </row>
    <row r="61" spans="1:7" s="12" customFormat="1" x14ac:dyDescent="0.2">
      <c r="C61" s="124"/>
      <c r="D61" s="137" t="s">
        <v>1740</v>
      </c>
      <c r="E61" s="21"/>
      <c r="F61" s="21"/>
      <c r="G61" s="21"/>
    </row>
    <row r="62" spans="1:7" s="12" customFormat="1" x14ac:dyDescent="0.2">
      <c r="C62" s="124"/>
      <c r="D62" s="137" t="s">
        <v>1742</v>
      </c>
      <c r="E62" s="21"/>
      <c r="F62" s="21"/>
      <c r="G62" s="21"/>
    </row>
    <row r="63" spans="1:7" s="12" customFormat="1" x14ac:dyDescent="0.2">
      <c r="C63" s="124"/>
      <c r="D63" s="137" t="s">
        <v>1746</v>
      </c>
      <c r="E63" s="21"/>
      <c r="F63" s="21"/>
      <c r="G63" s="21"/>
    </row>
    <row r="64" spans="1:7" s="12" customFormat="1" ht="38.25" x14ac:dyDescent="0.2">
      <c r="C64" s="124"/>
      <c r="D64" s="137" t="s">
        <v>1748</v>
      </c>
      <c r="E64" s="21"/>
      <c r="F64" s="21"/>
      <c r="G64" s="21"/>
    </row>
    <row r="65" spans="2:7" s="12" customFormat="1" x14ac:dyDescent="0.2">
      <c r="C65" s="124"/>
      <c r="D65" s="131" t="s">
        <v>1749</v>
      </c>
      <c r="E65" s="21"/>
      <c r="F65" s="21"/>
      <c r="G65" s="21"/>
    </row>
    <row r="66" spans="2:7" s="12" customFormat="1" x14ac:dyDescent="0.2">
      <c r="C66" s="124"/>
      <c r="D66" s="131" t="s">
        <v>1755</v>
      </c>
      <c r="E66" s="21"/>
      <c r="F66" s="21"/>
      <c r="G66" s="21"/>
    </row>
    <row r="67" spans="2:7" s="12" customFormat="1" x14ac:dyDescent="0.2">
      <c r="C67" s="124"/>
      <c r="D67" s="131" t="s">
        <v>1754</v>
      </c>
      <c r="E67" s="21"/>
      <c r="F67" s="21"/>
      <c r="G67" s="21"/>
    </row>
    <row r="68" spans="2:7" s="12" customFormat="1" x14ac:dyDescent="0.2">
      <c r="C68" s="124"/>
      <c r="D68" s="131" t="s">
        <v>1759</v>
      </c>
      <c r="E68" s="21"/>
      <c r="F68" s="21"/>
      <c r="G68" s="21"/>
    </row>
    <row r="69" spans="2:7" s="12" customFormat="1" x14ac:dyDescent="0.2">
      <c r="C69" s="124"/>
      <c r="D69" s="131" t="s">
        <v>1760</v>
      </c>
      <c r="E69" s="21"/>
      <c r="F69" s="21"/>
      <c r="G69" s="21"/>
    </row>
    <row r="70" spans="2:7" s="12" customFormat="1" x14ac:dyDescent="0.2">
      <c r="C70" s="124"/>
      <c r="D70" s="131" t="s">
        <v>1766</v>
      </c>
      <c r="E70" s="21"/>
      <c r="F70" s="21"/>
      <c r="G70" s="21"/>
    </row>
    <row r="71" spans="2:7" s="12" customFormat="1" x14ac:dyDescent="0.2">
      <c r="C71" s="124"/>
      <c r="D71" s="131" t="s">
        <v>1767</v>
      </c>
      <c r="E71" s="21"/>
      <c r="F71" s="21"/>
      <c r="G71" s="21"/>
    </row>
    <row r="72" spans="2:7" s="12" customFormat="1" x14ac:dyDescent="0.2">
      <c r="C72" s="124"/>
      <c r="D72" s="131" t="s">
        <v>1771</v>
      </c>
      <c r="E72" s="21"/>
      <c r="F72" s="21"/>
      <c r="G72" s="21"/>
    </row>
    <row r="73" spans="2:7" s="12" customFormat="1" ht="25.5" x14ac:dyDescent="0.2">
      <c r="C73" s="124"/>
      <c r="D73" s="137" t="s">
        <v>1772</v>
      </c>
      <c r="E73" s="21"/>
      <c r="F73" s="21"/>
      <c r="G73" s="21"/>
    </row>
    <row r="74" spans="2:7" s="12" customFormat="1" x14ac:dyDescent="0.2">
      <c r="C74" s="124"/>
      <c r="D74" s="129" t="s">
        <v>1778</v>
      </c>
      <c r="E74" s="21"/>
      <c r="F74" s="21"/>
      <c r="G74" s="21"/>
    </row>
    <row r="75" spans="2:7" s="12" customFormat="1" ht="25.5" x14ac:dyDescent="0.2">
      <c r="C75" s="124"/>
      <c r="D75" s="134" t="s">
        <v>1782</v>
      </c>
      <c r="E75" s="21"/>
      <c r="F75" s="21"/>
      <c r="G75" s="21"/>
    </row>
    <row r="76" spans="2:7" s="12" customFormat="1" x14ac:dyDescent="0.2">
      <c r="C76" s="124"/>
      <c r="D76" s="129" t="s">
        <v>1781</v>
      </c>
      <c r="E76" s="21"/>
      <c r="F76" s="21"/>
      <c r="G76" s="21"/>
    </row>
    <row r="77" spans="2:7" s="12" customFormat="1" x14ac:dyDescent="0.2">
      <c r="B77" s="12" t="s">
        <v>1786</v>
      </c>
      <c r="C77" s="124"/>
      <c r="D77" s="131" t="s">
        <v>1799</v>
      </c>
      <c r="E77" s="21"/>
      <c r="F77" s="21"/>
      <c r="G77" s="21"/>
    </row>
    <row r="78" spans="2:7" s="12" customFormat="1" ht="25.5" x14ac:dyDescent="0.2">
      <c r="B78" s="12" t="s">
        <v>1796</v>
      </c>
      <c r="C78" s="124"/>
      <c r="D78" s="134" t="s">
        <v>1800</v>
      </c>
      <c r="E78" s="21"/>
      <c r="F78" s="21"/>
      <c r="G78" s="21"/>
    </row>
    <row r="79" spans="2:7" s="12" customFormat="1" x14ac:dyDescent="0.2">
      <c r="C79" s="124"/>
      <c r="D79" s="129" t="s">
        <v>1798</v>
      </c>
      <c r="E79" s="21"/>
      <c r="F79" s="21"/>
      <c r="G79" s="21"/>
    </row>
    <row r="80" spans="2:7" s="12" customFormat="1" x14ac:dyDescent="0.2">
      <c r="B80" s="12" t="s">
        <v>1861</v>
      </c>
      <c r="C80" s="124"/>
      <c r="D80" s="129" t="s">
        <v>1862</v>
      </c>
      <c r="E80" s="21"/>
      <c r="F80" s="21"/>
      <c r="G80" s="21"/>
    </row>
    <row r="81" spans="1:7" s="12" customFormat="1" x14ac:dyDescent="0.2">
      <c r="C81" s="124"/>
      <c r="D81" s="129" t="s">
        <v>1863</v>
      </c>
      <c r="E81" s="21"/>
      <c r="F81" s="21"/>
      <c r="G81" s="21"/>
    </row>
    <row r="82" spans="1:7" s="12" customFormat="1" x14ac:dyDescent="0.2">
      <c r="C82" s="124"/>
      <c r="D82" s="129" t="s">
        <v>1876</v>
      </c>
      <c r="E82" s="21"/>
      <c r="F82" s="21"/>
      <c r="G82" s="21"/>
    </row>
    <row r="83" spans="1:7" s="12" customFormat="1" x14ac:dyDescent="0.2">
      <c r="B83" s="12" t="s">
        <v>1904</v>
      </c>
      <c r="C83" s="124"/>
      <c r="D83" s="129" t="s">
        <v>1905</v>
      </c>
      <c r="E83" s="21"/>
      <c r="F83" s="21"/>
      <c r="G83" s="21"/>
    </row>
    <row r="84" spans="1:7" s="12" customFormat="1" x14ac:dyDescent="0.2">
      <c r="B84" s="12" t="s">
        <v>1918</v>
      </c>
      <c r="C84" s="124"/>
      <c r="D84" s="129" t="s">
        <v>1919</v>
      </c>
      <c r="E84" s="21"/>
      <c r="F84" s="21"/>
      <c r="G84" s="21"/>
    </row>
    <row r="85" spans="1:7" s="12" customFormat="1" x14ac:dyDescent="0.2">
      <c r="B85" s="12" t="s">
        <v>1925</v>
      </c>
      <c r="C85" s="124"/>
      <c r="D85" s="129" t="s">
        <v>1926</v>
      </c>
      <c r="E85" s="21"/>
      <c r="F85" s="21"/>
      <c r="G85" s="21"/>
    </row>
    <row r="86" spans="1:7" s="12" customFormat="1" x14ac:dyDescent="0.2">
      <c r="B86" s="12" t="s">
        <v>1929</v>
      </c>
      <c r="C86" s="124"/>
      <c r="D86" s="129" t="s">
        <v>1928</v>
      </c>
      <c r="E86" s="21"/>
      <c r="F86" s="21"/>
      <c r="G86" s="21"/>
    </row>
    <row r="87" spans="1:7" s="12" customFormat="1" x14ac:dyDescent="0.2">
      <c r="C87" s="124"/>
      <c r="D87" s="129" t="s">
        <v>1931</v>
      </c>
      <c r="E87" s="21"/>
      <c r="F87" s="21"/>
      <c r="G87" s="21"/>
    </row>
    <row r="88" spans="1:7" s="12" customFormat="1" x14ac:dyDescent="0.2">
      <c r="B88" s="12" t="s">
        <v>1937</v>
      </c>
      <c r="C88" s="124"/>
      <c r="D88" s="129" t="s">
        <v>1936</v>
      </c>
      <c r="E88" s="21"/>
      <c r="F88" s="21"/>
      <c r="G88" s="21"/>
    </row>
    <row r="89" spans="1:7" s="12" customFormat="1" x14ac:dyDescent="0.2">
      <c r="C89" s="124"/>
      <c r="D89" s="129" t="s">
        <v>1939</v>
      </c>
      <c r="E89" s="21"/>
      <c r="F89" s="21"/>
      <c r="G89" s="21"/>
    </row>
    <row r="90" spans="1:7" s="12" customFormat="1" x14ac:dyDescent="0.2">
      <c r="B90" s="12" t="s">
        <v>1953</v>
      </c>
      <c r="C90" s="124"/>
      <c r="D90" s="129" t="s">
        <v>1952</v>
      </c>
      <c r="E90" s="21"/>
      <c r="F90" s="21"/>
      <c r="G90" s="21"/>
    </row>
    <row r="91" spans="1:7" s="12" customFormat="1" x14ac:dyDescent="0.2">
      <c r="B91" s="453" t="s">
        <v>1957</v>
      </c>
      <c r="C91" s="124"/>
      <c r="D91" s="129" t="s">
        <v>1958</v>
      </c>
      <c r="E91" s="21"/>
      <c r="F91" s="21"/>
      <c r="G91" s="21"/>
    </row>
    <row r="92" spans="1:7" x14ac:dyDescent="0.2">
      <c r="A92" s="12" t="s">
        <v>2024</v>
      </c>
      <c r="B92" s="301"/>
      <c r="C92" s="124" t="s">
        <v>1090</v>
      </c>
      <c r="D92" s="298"/>
    </row>
    <row r="93" spans="1:7" s="12" customFormat="1" x14ac:dyDescent="0.2">
      <c r="B93" s="12" t="s">
        <v>2028</v>
      </c>
      <c r="C93" s="124"/>
      <c r="D93" s="131" t="s">
        <v>2349</v>
      </c>
      <c r="E93" s="21"/>
      <c r="F93" s="21"/>
      <c r="G93" s="21"/>
    </row>
    <row r="94" spans="1:7" s="12" customFormat="1" x14ac:dyDescent="0.2">
      <c r="C94" s="124"/>
      <c r="D94" s="131" t="s">
        <v>2350</v>
      </c>
      <c r="E94" s="21"/>
      <c r="F94" s="21"/>
      <c r="G94" s="21"/>
    </row>
    <row r="95" spans="1:7" s="12" customFormat="1" x14ac:dyDescent="0.2">
      <c r="B95" s="12" t="s">
        <v>2045</v>
      </c>
      <c r="C95" s="124"/>
      <c r="D95" s="129" t="s">
        <v>2124</v>
      </c>
      <c r="E95" s="21"/>
      <c r="F95" s="21"/>
      <c r="G95" s="21"/>
    </row>
    <row r="96" spans="1:7" s="12" customFormat="1" x14ac:dyDescent="0.2">
      <c r="B96" s="12" t="s">
        <v>2118</v>
      </c>
      <c r="C96" s="124"/>
      <c r="D96" s="129" t="s">
        <v>2117</v>
      </c>
      <c r="E96" s="21"/>
      <c r="F96" s="21"/>
      <c r="G96" s="21"/>
    </row>
    <row r="97" spans="2:7" s="12" customFormat="1" x14ac:dyDescent="0.2">
      <c r="B97" s="12" t="s">
        <v>2064</v>
      </c>
      <c r="C97" s="124"/>
      <c r="D97" s="129" t="s">
        <v>2065</v>
      </c>
      <c r="E97" s="21"/>
      <c r="F97" s="21"/>
      <c r="G97" s="21"/>
    </row>
    <row r="98" spans="2:7" s="12" customFormat="1" x14ac:dyDescent="0.2">
      <c r="B98" s="12" t="s">
        <v>2088</v>
      </c>
      <c r="C98" s="124"/>
      <c r="D98" s="129" t="s">
        <v>2089</v>
      </c>
      <c r="E98" s="21"/>
      <c r="F98" s="21"/>
      <c r="G98" s="21"/>
    </row>
    <row r="99" spans="2:7" s="12" customFormat="1" x14ac:dyDescent="0.2">
      <c r="B99" s="12" t="s">
        <v>2100</v>
      </c>
      <c r="C99" s="124"/>
      <c r="D99" s="129" t="s">
        <v>2101</v>
      </c>
      <c r="E99" s="21"/>
      <c r="F99" s="21"/>
      <c r="G99" s="21"/>
    </row>
    <row r="100" spans="2:7" s="12" customFormat="1" x14ac:dyDescent="0.2">
      <c r="B100" s="12" t="s">
        <v>2104</v>
      </c>
      <c r="C100" s="124"/>
      <c r="D100" s="129" t="s">
        <v>2105</v>
      </c>
      <c r="E100" s="21"/>
      <c r="F100" s="21"/>
      <c r="G100" s="21"/>
    </row>
    <row r="101" spans="2:7" s="12" customFormat="1" x14ac:dyDescent="0.2">
      <c r="B101" s="12" t="s">
        <v>2104</v>
      </c>
      <c r="C101" s="124"/>
      <c r="D101" s="129" t="s">
        <v>2126</v>
      </c>
      <c r="E101" s="21"/>
      <c r="F101" s="21"/>
      <c r="G101" s="21"/>
    </row>
    <row r="102" spans="2:7" s="12" customFormat="1" x14ac:dyDescent="0.2">
      <c r="B102" s="12" t="s">
        <v>2113</v>
      </c>
      <c r="C102" s="124"/>
      <c r="D102" s="129" t="s">
        <v>2119</v>
      </c>
      <c r="E102" s="21"/>
      <c r="F102" s="21"/>
      <c r="G102" s="21"/>
    </row>
    <row r="103" spans="2:7" s="12" customFormat="1" x14ac:dyDescent="0.2">
      <c r="B103" s="12" t="s">
        <v>2120</v>
      </c>
      <c r="C103" s="124"/>
      <c r="D103" s="129" t="s">
        <v>2127</v>
      </c>
      <c r="E103" s="21"/>
      <c r="F103" s="21"/>
      <c r="G103" s="21"/>
    </row>
    <row r="104" spans="2:7" s="12" customFormat="1" x14ac:dyDescent="0.2">
      <c r="B104" s="12" t="s">
        <v>2120</v>
      </c>
      <c r="C104" s="124"/>
      <c r="D104" s="129" t="s">
        <v>2128</v>
      </c>
      <c r="E104" s="21"/>
      <c r="F104" s="21"/>
      <c r="G104" s="21"/>
    </row>
    <row r="105" spans="2:7" s="12" customFormat="1" x14ac:dyDescent="0.2">
      <c r="B105" s="12" t="s">
        <v>2123</v>
      </c>
      <c r="C105" s="124"/>
      <c r="D105" s="129" t="s">
        <v>2129</v>
      </c>
      <c r="E105" s="21"/>
      <c r="F105" s="21"/>
      <c r="G105" s="21"/>
    </row>
    <row r="106" spans="2:7" s="12" customFormat="1" x14ac:dyDescent="0.2">
      <c r="B106" s="12" t="s">
        <v>2155</v>
      </c>
      <c r="C106" s="124"/>
      <c r="D106" s="129" t="s">
        <v>2364</v>
      </c>
      <c r="E106" s="21"/>
      <c r="F106" s="21"/>
      <c r="G106" s="21"/>
    </row>
    <row r="107" spans="2:7" s="12" customFormat="1" x14ac:dyDescent="0.2">
      <c r="B107" s="12" t="s">
        <v>2159</v>
      </c>
      <c r="C107" s="124"/>
      <c r="D107" s="129" t="s">
        <v>2158</v>
      </c>
      <c r="E107" s="21"/>
      <c r="F107" s="21"/>
      <c r="G107" s="21"/>
    </row>
    <row r="108" spans="2:7" s="12" customFormat="1" x14ac:dyDescent="0.2">
      <c r="B108" s="12" t="s">
        <v>2169</v>
      </c>
      <c r="C108" s="124"/>
      <c r="D108" s="129" t="s">
        <v>2882</v>
      </c>
      <c r="E108" s="21"/>
      <c r="F108" s="21"/>
      <c r="G108" s="21"/>
    </row>
    <row r="109" spans="2:7" s="12" customFormat="1" x14ac:dyDescent="0.2">
      <c r="B109" s="12" t="s">
        <v>2193</v>
      </c>
      <c r="C109" s="124"/>
      <c r="D109" s="531" t="s">
        <v>2192</v>
      </c>
      <c r="E109" s="21"/>
      <c r="F109" s="21"/>
      <c r="G109" s="21"/>
    </row>
    <row r="110" spans="2:7" s="12" customFormat="1" x14ac:dyDescent="0.2">
      <c r="B110" s="12" t="s">
        <v>2313</v>
      </c>
      <c r="C110" s="124"/>
      <c r="D110" s="531" t="s">
        <v>2314</v>
      </c>
      <c r="E110" s="21"/>
      <c r="F110" s="21"/>
      <c r="G110" s="21"/>
    </row>
    <row r="111" spans="2:7" s="12" customFormat="1" x14ac:dyDescent="0.2">
      <c r="B111" s="12" t="s">
        <v>2347</v>
      </c>
      <c r="C111" s="124"/>
      <c r="D111" s="531" t="s">
        <v>2348</v>
      </c>
      <c r="E111" s="21"/>
      <c r="F111" s="21"/>
      <c r="G111" s="21"/>
    </row>
    <row r="112" spans="2:7" s="12" customFormat="1" x14ac:dyDescent="0.2">
      <c r="B112" s="12" t="s">
        <v>2354</v>
      </c>
      <c r="C112" s="124"/>
      <c r="D112" s="531" t="s">
        <v>2355</v>
      </c>
      <c r="E112" s="21"/>
      <c r="F112" s="21"/>
      <c r="G112" s="21"/>
    </row>
    <row r="113" spans="1:7" s="12" customFormat="1" x14ac:dyDescent="0.2">
      <c r="B113" s="12" t="s">
        <v>2357</v>
      </c>
      <c r="C113" s="124"/>
      <c r="D113" s="531" t="s">
        <v>2358</v>
      </c>
      <c r="E113" s="21"/>
      <c r="F113" s="21"/>
      <c r="G113" s="21"/>
    </row>
    <row r="114" spans="1:7" s="12" customFormat="1" x14ac:dyDescent="0.2">
      <c r="B114" s="12" t="s">
        <v>2361</v>
      </c>
      <c r="C114" s="124"/>
      <c r="D114" s="531" t="s">
        <v>2362</v>
      </c>
      <c r="E114" s="21"/>
      <c r="F114" s="21"/>
      <c r="G114" s="21"/>
    </row>
    <row r="115" spans="1:7" s="301" customFormat="1" x14ac:dyDescent="0.2">
      <c r="A115" s="301" t="s">
        <v>2363</v>
      </c>
      <c r="B115" s="301" t="s">
        <v>2383</v>
      </c>
      <c r="C115" s="193" t="s">
        <v>1090</v>
      </c>
      <c r="D115" s="297" t="s">
        <v>2381</v>
      </c>
      <c r="E115" s="174"/>
      <c r="F115" s="174"/>
      <c r="G115" s="174"/>
    </row>
    <row r="116" spans="1:7" s="301" customFormat="1" x14ac:dyDescent="0.2">
      <c r="C116" s="193"/>
      <c r="D116" s="297" t="s">
        <v>2382</v>
      </c>
      <c r="E116" s="174"/>
      <c r="F116" s="174"/>
      <c r="G116" s="174"/>
    </row>
    <row r="117" spans="1:7" s="301" customFormat="1" x14ac:dyDescent="0.2">
      <c r="B117" s="301" t="s">
        <v>2394</v>
      </c>
      <c r="C117" s="193"/>
      <c r="D117" s="509" t="s">
        <v>2395</v>
      </c>
      <c r="E117" s="174"/>
      <c r="F117" s="174"/>
      <c r="G117" s="174"/>
    </row>
    <row r="118" spans="1:7" s="301" customFormat="1" x14ac:dyDescent="0.2">
      <c r="B118" s="301" t="s">
        <v>2394</v>
      </c>
      <c r="C118" s="193"/>
      <c r="D118" s="509" t="s">
        <v>2398</v>
      </c>
      <c r="E118" s="174"/>
      <c r="F118" s="174"/>
      <c r="G118" s="174"/>
    </row>
    <row r="119" spans="1:7" s="301" customFormat="1" x14ac:dyDescent="0.2">
      <c r="B119" s="301" t="s">
        <v>2403</v>
      </c>
      <c r="C119" s="193"/>
      <c r="D119" s="509" t="s">
        <v>2404</v>
      </c>
      <c r="E119" s="174"/>
      <c r="F119" s="174"/>
      <c r="G119" s="174"/>
    </row>
    <row r="120" spans="1:7" s="301" customFormat="1" x14ac:dyDescent="0.2">
      <c r="B120" s="301" t="s">
        <v>2408</v>
      </c>
      <c r="C120" s="193"/>
      <c r="D120" s="509" t="s">
        <v>2409</v>
      </c>
      <c r="E120" s="174"/>
      <c r="F120" s="174"/>
      <c r="G120" s="174"/>
    </row>
    <row r="121" spans="1:7" s="301" customFormat="1" x14ac:dyDescent="0.2">
      <c r="B121" s="301" t="s">
        <v>2411</v>
      </c>
      <c r="C121" s="193"/>
      <c r="D121" s="509" t="s">
        <v>2412</v>
      </c>
      <c r="E121" s="174"/>
      <c r="F121" s="174"/>
      <c r="G121" s="174"/>
    </row>
    <row r="122" spans="1:7" s="301" customFormat="1" x14ac:dyDescent="0.2">
      <c r="B122" s="301" t="s">
        <v>2415</v>
      </c>
      <c r="C122" s="193"/>
      <c r="D122" s="509" t="s">
        <v>2416</v>
      </c>
      <c r="E122" s="174"/>
      <c r="F122" s="174"/>
      <c r="G122" s="174"/>
    </row>
    <row r="123" spans="1:7" s="297" customFormat="1" ht="38.25" x14ac:dyDescent="0.2">
      <c r="B123" s="297" t="s">
        <v>2419</v>
      </c>
      <c r="C123" s="193"/>
      <c r="D123" s="462" t="s">
        <v>2422</v>
      </c>
      <c r="E123" s="193"/>
      <c r="F123" s="193"/>
      <c r="G123" s="193"/>
    </row>
    <row r="124" spans="1:7" s="297" customFormat="1" x14ac:dyDescent="0.2">
      <c r="B124" s="297" t="s">
        <v>2419</v>
      </c>
      <c r="C124" s="193"/>
      <c r="D124" s="462" t="s">
        <v>3711</v>
      </c>
      <c r="E124" s="193"/>
      <c r="F124" s="193"/>
      <c r="G124" s="193"/>
    </row>
    <row r="125" spans="1:7" s="297" customFormat="1" ht="38.25" x14ac:dyDescent="0.2">
      <c r="B125" s="297" t="s">
        <v>2429</v>
      </c>
      <c r="C125" s="193"/>
      <c r="D125" s="462" t="s">
        <v>2430</v>
      </c>
      <c r="E125" s="193"/>
      <c r="F125" s="193"/>
      <c r="G125" s="193"/>
    </row>
    <row r="126" spans="1:7" s="297" customFormat="1" ht="25.5" x14ac:dyDescent="0.2">
      <c r="B126" s="297" t="s">
        <v>2441</v>
      </c>
      <c r="C126" s="193"/>
      <c r="D126" s="462" t="s">
        <v>2443</v>
      </c>
      <c r="E126" s="193"/>
      <c r="F126" s="193"/>
      <c r="G126" s="193"/>
    </row>
    <row r="127" spans="1:7" s="297" customFormat="1" x14ac:dyDescent="0.2">
      <c r="B127" s="297" t="s">
        <v>2441</v>
      </c>
      <c r="C127" s="193"/>
      <c r="D127" s="462" t="s">
        <v>2448</v>
      </c>
      <c r="E127" s="193"/>
      <c r="F127" s="193"/>
      <c r="G127" s="193"/>
    </row>
    <row r="128" spans="1:7" s="301" customFormat="1" x14ac:dyDescent="0.2">
      <c r="B128" s="301" t="s">
        <v>2457</v>
      </c>
      <c r="C128" s="193"/>
      <c r="D128" s="462" t="s">
        <v>2456</v>
      </c>
      <c r="E128" s="174"/>
      <c r="F128" s="174"/>
      <c r="G128" s="174"/>
    </row>
    <row r="129" spans="2:7" s="301" customFormat="1" x14ac:dyDescent="0.2">
      <c r="B129" s="301" t="s">
        <v>2467</v>
      </c>
      <c r="C129" s="193"/>
      <c r="D129" s="462" t="s">
        <v>2466</v>
      </c>
      <c r="E129" s="174"/>
      <c r="F129" s="174"/>
      <c r="G129" s="174"/>
    </row>
    <row r="130" spans="2:7" s="301" customFormat="1" x14ac:dyDescent="0.2">
      <c r="B130" s="301" t="s">
        <v>2473</v>
      </c>
      <c r="C130" s="193"/>
      <c r="D130" s="462" t="s">
        <v>2474</v>
      </c>
      <c r="E130" s="174"/>
      <c r="F130" s="174"/>
      <c r="G130" s="174"/>
    </row>
    <row r="131" spans="2:7" s="297" customFormat="1" ht="76.5" x14ac:dyDescent="0.2">
      <c r="B131" s="297" t="s">
        <v>2480</v>
      </c>
      <c r="C131" s="193"/>
      <c r="D131" s="462" t="s">
        <v>2481</v>
      </c>
      <c r="E131" s="193"/>
      <c r="F131" s="193"/>
      <c r="G131" s="193"/>
    </row>
    <row r="132" spans="2:7" s="297" customFormat="1" ht="76.5" x14ac:dyDescent="0.2">
      <c r="B132" s="297" t="s">
        <v>2488</v>
      </c>
      <c r="C132" s="193"/>
      <c r="D132" s="462" t="s">
        <v>2489</v>
      </c>
      <c r="E132" s="193"/>
      <c r="F132" s="193"/>
      <c r="G132" s="193"/>
    </row>
    <row r="133" spans="2:7" s="297" customFormat="1" x14ac:dyDescent="0.2">
      <c r="B133" s="297" t="s">
        <v>2491</v>
      </c>
      <c r="C133" s="193"/>
      <c r="D133" s="462" t="s">
        <v>2492</v>
      </c>
      <c r="E133" s="193"/>
      <c r="F133" s="193"/>
      <c r="G133" s="193"/>
    </row>
    <row r="134" spans="2:7" s="301" customFormat="1" ht="25.5" x14ac:dyDescent="0.2">
      <c r="B134" s="301" t="s">
        <v>2497</v>
      </c>
      <c r="C134" s="193"/>
      <c r="D134" s="462" t="s">
        <v>2498</v>
      </c>
      <c r="E134" s="174"/>
      <c r="F134" s="174"/>
      <c r="G134" s="174"/>
    </row>
    <row r="135" spans="2:7" s="301" customFormat="1" x14ac:dyDescent="0.2">
      <c r="B135" s="301" t="s">
        <v>2499</v>
      </c>
      <c r="C135" s="193"/>
      <c r="D135" s="462" t="s">
        <v>2500</v>
      </c>
      <c r="E135" s="174"/>
      <c r="F135" s="174"/>
      <c r="G135" s="174"/>
    </row>
    <row r="136" spans="2:7" s="301" customFormat="1" x14ac:dyDescent="0.2">
      <c r="B136" s="301" t="s">
        <v>2504</v>
      </c>
      <c r="C136" s="193"/>
      <c r="D136" s="462" t="s">
        <v>2505</v>
      </c>
      <c r="E136" s="174"/>
      <c r="F136" s="174"/>
      <c r="G136" s="174"/>
    </row>
    <row r="137" spans="2:7" s="301" customFormat="1" x14ac:dyDescent="0.2">
      <c r="B137" s="301" t="s">
        <v>2507</v>
      </c>
      <c r="C137" s="193"/>
      <c r="D137" s="462" t="s">
        <v>2506</v>
      </c>
      <c r="E137" s="174"/>
      <c r="F137" s="174"/>
      <c r="G137" s="174"/>
    </row>
    <row r="138" spans="2:7" s="301" customFormat="1" x14ac:dyDescent="0.2">
      <c r="C138" s="193"/>
      <c r="D138" s="462" t="s">
        <v>2508</v>
      </c>
      <c r="E138" s="174"/>
      <c r="F138" s="174"/>
      <c r="G138" s="174"/>
    </row>
    <row r="139" spans="2:7" s="624" customFormat="1" ht="26.25" customHeight="1" x14ac:dyDescent="0.2">
      <c r="C139" s="625"/>
      <c r="D139" s="626" t="s">
        <v>2577</v>
      </c>
      <c r="E139" s="625"/>
      <c r="F139" s="625"/>
      <c r="G139" s="625"/>
    </row>
    <row r="140" spans="2:7" s="301" customFormat="1" x14ac:dyDescent="0.2">
      <c r="B140" s="301" t="s">
        <v>2510</v>
      </c>
      <c r="C140" s="193"/>
      <c r="D140" s="462" t="s">
        <v>2511</v>
      </c>
      <c r="E140" s="174"/>
      <c r="F140" s="174"/>
      <c r="G140" s="174"/>
    </row>
    <row r="141" spans="2:7" s="301" customFormat="1" x14ac:dyDescent="0.2">
      <c r="C141" s="193"/>
      <c r="D141" s="462" t="s">
        <v>2512</v>
      </c>
      <c r="E141" s="174"/>
      <c r="F141" s="174"/>
      <c r="G141" s="174"/>
    </row>
    <row r="142" spans="2:7" s="301" customFormat="1" ht="25.5" x14ac:dyDescent="0.2">
      <c r="C142" s="193"/>
      <c r="D142" s="462" t="s">
        <v>2513</v>
      </c>
      <c r="E142" s="174"/>
      <c r="F142" s="174"/>
      <c r="G142" s="174"/>
    </row>
    <row r="143" spans="2:7" s="297" customFormat="1" ht="25.5" x14ac:dyDescent="0.2">
      <c r="B143" s="297" t="s">
        <v>2516</v>
      </c>
      <c r="C143" s="193"/>
      <c r="D143" s="462" t="s">
        <v>2517</v>
      </c>
      <c r="E143" s="193"/>
      <c r="F143" s="193"/>
      <c r="G143" s="193"/>
    </row>
    <row r="144" spans="2:7" s="297" customFormat="1" ht="25.5" x14ac:dyDescent="0.2">
      <c r="B144" s="297" t="s">
        <v>2519</v>
      </c>
      <c r="C144" s="193"/>
      <c r="D144" s="462" t="s">
        <v>2520</v>
      </c>
      <c r="E144" s="193"/>
      <c r="F144" s="193"/>
      <c r="G144" s="193"/>
    </row>
    <row r="145" spans="2:7" s="297" customFormat="1" ht="25.5" x14ac:dyDescent="0.2">
      <c r="C145" s="193"/>
      <c r="D145" s="462" t="s">
        <v>2521</v>
      </c>
      <c r="E145" s="193"/>
      <c r="F145" s="193"/>
      <c r="G145" s="193"/>
    </row>
    <row r="146" spans="2:7" s="297" customFormat="1" x14ac:dyDescent="0.2">
      <c r="C146" s="193"/>
      <c r="D146" s="462" t="s">
        <v>2530</v>
      </c>
      <c r="E146" s="193"/>
      <c r="F146" s="193"/>
      <c r="G146" s="193"/>
    </row>
    <row r="147" spans="2:7" s="297" customFormat="1" x14ac:dyDescent="0.2">
      <c r="D147" s="297" t="s">
        <v>2522</v>
      </c>
      <c r="E147" s="193"/>
      <c r="F147" s="193"/>
      <c r="G147" s="193"/>
    </row>
    <row r="148" spans="2:7" s="297" customFormat="1" x14ac:dyDescent="0.2">
      <c r="D148" s="297" t="s">
        <v>2523</v>
      </c>
      <c r="E148" s="193"/>
      <c r="F148" s="193"/>
      <c r="G148" s="193"/>
    </row>
    <row r="149" spans="2:7" s="297" customFormat="1" x14ac:dyDescent="0.2">
      <c r="D149" s="297" t="s">
        <v>2524</v>
      </c>
      <c r="E149" s="193"/>
      <c r="F149" s="193"/>
      <c r="G149" s="193"/>
    </row>
    <row r="150" spans="2:7" s="297" customFormat="1" x14ac:dyDescent="0.2">
      <c r="D150" s="297" t="s">
        <v>2525</v>
      </c>
      <c r="E150" s="193"/>
      <c r="F150" s="193"/>
      <c r="G150" s="193"/>
    </row>
    <row r="151" spans="2:7" s="297" customFormat="1" x14ac:dyDescent="0.2">
      <c r="B151" s="570" t="s">
        <v>2534</v>
      </c>
      <c r="D151" s="297" t="s">
        <v>2535</v>
      </c>
      <c r="E151" s="193"/>
      <c r="F151" s="193"/>
      <c r="G151" s="193"/>
    </row>
    <row r="152" spans="2:7" s="297" customFormat="1" ht="51" x14ac:dyDescent="0.2">
      <c r="B152" s="570"/>
      <c r="D152" s="462" t="s">
        <v>2542</v>
      </c>
      <c r="E152" s="193"/>
      <c r="F152" s="193"/>
      <c r="G152" s="193"/>
    </row>
    <row r="153" spans="2:7" s="301" customFormat="1" x14ac:dyDescent="0.2">
      <c r="B153" s="301" t="s">
        <v>2539</v>
      </c>
      <c r="C153" s="193"/>
      <c r="D153" s="462" t="s">
        <v>2538</v>
      </c>
      <c r="E153" s="174"/>
      <c r="F153" s="174"/>
      <c r="G153" s="174"/>
    </row>
    <row r="154" spans="2:7" s="301" customFormat="1" x14ac:dyDescent="0.2">
      <c r="B154" s="301" t="s">
        <v>2544</v>
      </c>
      <c r="C154" s="193"/>
      <c r="D154" s="462" t="s">
        <v>2545</v>
      </c>
      <c r="E154" s="174"/>
      <c r="F154" s="174"/>
      <c r="G154" s="174"/>
    </row>
    <row r="155" spans="2:7" s="297" customFormat="1" ht="38.25" x14ac:dyDescent="0.2">
      <c r="B155" s="297" t="s">
        <v>2550</v>
      </c>
      <c r="C155" s="193"/>
      <c r="D155" s="462" t="s">
        <v>2551</v>
      </c>
      <c r="E155" s="193"/>
      <c r="F155" s="193"/>
      <c r="G155" s="193"/>
    </row>
    <row r="156" spans="2:7" s="297" customFormat="1" ht="25.5" x14ac:dyDescent="0.2">
      <c r="B156" s="297" t="s">
        <v>2555</v>
      </c>
      <c r="C156" s="193"/>
      <c r="D156" s="462" t="s">
        <v>2556</v>
      </c>
      <c r="E156" s="193"/>
      <c r="F156" s="193"/>
      <c r="G156" s="193"/>
    </row>
    <row r="157" spans="2:7" s="297" customFormat="1" ht="26.25" customHeight="1" x14ac:dyDescent="0.2">
      <c r="B157" s="297" t="s">
        <v>2562</v>
      </c>
      <c r="C157" s="193"/>
      <c r="D157" s="560" t="s">
        <v>2569</v>
      </c>
      <c r="E157" s="193"/>
      <c r="F157" s="193"/>
      <c r="G157" s="193"/>
    </row>
    <row r="158" spans="2:7" s="301" customFormat="1" x14ac:dyDescent="0.2">
      <c r="C158" s="193"/>
      <c r="D158" s="297" t="s">
        <v>2558</v>
      </c>
      <c r="E158" s="174"/>
      <c r="F158" s="174"/>
      <c r="G158" s="174"/>
    </row>
    <row r="159" spans="2:7" s="301" customFormat="1" x14ac:dyDescent="0.2">
      <c r="C159" s="193"/>
      <c r="D159" s="297" t="s">
        <v>2561</v>
      </c>
      <c r="E159" s="174"/>
      <c r="F159" s="174"/>
      <c r="G159" s="174"/>
    </row>
    <row r="160" spans="2:7" s="301" customFormat="1" ht="25.5" x14ac:dyDescent="0.2">
      <c r="C160" s="193"/>
      <c r="D160" s="462" t="s">
        <v>2637</v>
      </c>
      <c r="E160" s="174"/>
      <c r="F160" s="174"/>
      <c r="G160" s="174"/>
    </row>
    <row r="161" spans="2:7" s="297" customFormat="1" ht="25.5" x14ac:dyDescent="0.2">
      <c r="B161" s="297" t="s">
        <v>2563</v>
      </c>
      <c r="C161" s="193"/>
      <c r="D161" s="462" t="s">
        <v>2564</v>
      </c>
      <c r="E161" s="193"/>
      <c r="F161" s="193"/>
      <c r="G161" s="193"/>
    </row>
    <row r="162" spans="2:7" s="297" customFormat="1" x14ac:dyDescent="0.2">
      <c r="C162" s="193"/>
      <c r="D162" s="462" t="s">
        <v>2565</v>
      </c>
      <c r="E162" s="193"/>
      <c r="F162" s="193"/>
      <c r="G162" s="193"/>
    </row>
    <row r="163" spans="2:7" s="297" customFormat="1" x14ac:dyDescent="0.2">
      <c r="B163" s="297" t="s">
        <v>2573</v>
      </c>
      <c r="C163" s="193"/>
      <c r="D163" s="297" t="s">
        <v>2572</v>
      </c>
      <c r="E163" s="193"/>
      <c r="F163" s="193"/>
      <c r="G163" s="193"/>
    </row>
    <row r="164" spans="2:7" s="297" customFormat="1" x14ac:dyDescent="0.2">
      <c r="C164" s="193"/>
      <c r="D164" s="297" t="s">
        <v>2576</v>
      </c>
      <c r="E164" s="193"/>
      <c r="F164" s="193"/>
      <c r="G164" s="193"/>
    </row>
    <row r="165" spans="2:7" s="297" customFormat="1" x14ac:dyDescent="0.2">
      <c r="B165" s="297" t="s">
        <v>2578</v>
      </c>
      <c r="C165" s="193"/>
      <c r="D165" s="297" t="s">
        <v>2582</v>
      </c>
      <c r="E165" s="193"/>
      <c r="F165" s="193"/>
      <c r="G165" s="193"/>
    </row>
    <row r="166" spans="2:7" s="297" customFormat="1" x14ac:dyDescent="0.2">
      <c r="C166" s="193"/>
      <c r="D166" s="297" t="s">
        <v>2584</v>
      </c>
      <c r="E166" s="193"/>
      <c r="F166" s="193"/>
      <c r="G166" s="193"/>
    </row>
    <row r="167" spans="2:7" s="297" customFormat="1" ht="102" x14ac:dyDescent="0.2">
      <c r="C167" s="193"/>
      <c r="D167" s="462" t="s">
        <v>2632</v>
      </c>
      <c r="E167" s="193"/>
      <c r="F167" s="193"/>
      <c r="G167" s="193"/>
    </row>
    <row r="168" spans="2:7" s="297" customFormat="1" x14ac:dyDescent="0.2">
      <c r="C168" s="193"/>
      <c r="D168" s="462" t="s">
        <v>2628</v>
      </c>
      <c r="E168" s="193"/>
      <c r="F168" s="193"/>
      <c r="G168" s="193"/>
    </row>
    <row r="169" spans="2:7" s="297" customFormat="1" x14ac:dyDescent="0.2">
      <c r="B169" s="570" t="s">
        <v>2647</v>
      </c>
      <c r="C169" s="193"/>
      <c r="D169" s="462" t="s">
        <v>2646</v>
      </c>
      <c r="E169" s="193"/>
      <c r="F169" s="193"/>
      <c r="G169" s="193"/>
    </row>
    <row r="170" spans="2:7" s="297" customFormat="1" x14ac:dyDescent="0.2">
      <c r="B170" s="570"/>
      <c r="C170" s="193"/>
      <c r="D170" s="462" t="s">
        <v>2649</v>
      </c>
      <c r="E170" s="193"/>
      <c r="F170" s="193"/>
      <c r="G170" s="193"/>
    </row>
    <row r="171" spans="2:7" s="628" customFormat="1" ht="30" customHeight="1" x14ac:dyDescent="0.2">
      <c r="B171" s="627"/>
      <c r="D171" s="629" t="s">
        <v>2653</v>
      </c>
    </row>
    <row r="172" spans="2:7" s="297" customFormat="1" ht="25.5" x14ac:dyDescent="0.2">
      <c r="B172" s="297" t="s">
        <v>2659</v>
      </c>
      <c r="C172" s="193"/>
      <c r="D172" s="462" t="s">
        <v>2660</v>
      </c>
      <c r="E172" s="193"/>
      <c r="F172" s="193"/>
      <c r="G172" s="193"/>
    </row>
    <row r="173" spans="2:7" s="301" customFormat="1" x14ac:dyDescent="0.2">
      <c r="B173" s="301" t="s">
        <v>2663</v>
      </c>
      <c r="C173" s="193"/>
      <c r="D173" s="301" t="s">
        <v>3712</v>
      </c>
      <c r="E173" s="174"/>
      <c r="F173" s="174"/>
      <c r="G173" s="174"/>
    </row>
    <row r="174" spans="2:7" x14ac:dyDescent="0.2">
      <c r="B174" s="570" t="s">
        <v>2666</v>
      </c>
      <c r="D174" s="301" t="s">
        <v>2667</v>
      </c>
    </row>
    <row r="175" spans="2:7" x14ac:dyDescent="0.2">
      <c r="B175" s="570"/>
      <c r="D175" s="301" t="s">
        <v>2668</v>
      </c>
    </row>
    <row r="176" spans="2:7" x14ac:dyDescent="0.2">
      <c r="D176" s="301" t="s">
        <v>2669</v>
      </c>
    </row>
    <row r="177" spans="2:7" x14ac:dyDescent="0.2">
      <c r="D177" s="301" t="s">
        <v>2679</v>
      </c>
    </row>
    <row r="178" spans="2:7" s="624" customFormat="1" ht="30" customHeight="1" x14ac:dyDescent="0.2">
      <c r="B178" s="624" t="s">
        <v>2682</v>
      </c>
      <c r="C178" s="625"/>
      <c r="D178" s="626" t="s">
        <v>2683</v>
      </c>
      <c r="E178" s="625"/>
      <c r="F178" s="625"/>
      <c r="G178" s="625"/>
    </row>
    <row r="179" spans="2:7" s="297" customFormat="1" ht="25.5" x14ac:dyDescent="0.2">
      <c r="B179" s="297" t="s">
        <v>2690</v>
      </c>
      <c r="C179" s="193"/>
      <c r="D179" s="462" t="s">
        <v>2707</v>
      </c>
      <c r="E179" s="456"/>
      <c r="F179" s="193" t="s">
        <v>354</v>
      </c>
      <c r="G179" s="456" t="s">
        <v>354</v>
      </c>
    </row>
    <row r="180" spans="2:7" s="297" customFormat="1" ht="26.25" customHeight="1" x14ac:dyDescent="0.2">
      <c r="B180" s="297" t="s">
        <v>2696</v>
      </c>
      <c r="C180" s="193"/>
      <c r="D180" s="462" t="s">
        <v>2722</v>
      </c>
      <c r="E180" s="193"/>
      <c r="F180" s="193"/>
      <c r="G180" s="193"/>
    </row>
    <row r="181" spans="2:7" s="297" customFormat="1" x14ac:dyDescent="0.2">
      <c r="C181" s="193"/>
      <c r="D181" s="297" t="s">
        <v>2704</v>
      </c>
      <c r="E181" s="193"/>
      <c r="F181" s="193" t="s">
        <v>354</v>
      </c>
      <c r="G181" s="193"/>
    </row>
    <row r="182" spans="2:7" s="297" customFormat="1" x14ac:dyDescent="0.2">
      <c r="C182" s="193"/>
      <c r="D182" s="297" t="s">
        <v>2703</v>
      </c>
      <c r="E182" s="193"/>
      <c r="F182" s="193" t="s">
        <v>354</v>
      </c>
      <c r="G182" s="193"/>
    </row>
    <row r="183" spans="2:7" s="297" customFormat="1" x14ac:dyDescent="0.2">
      <c r="B183" s="297" t="s">
        <v>2723</v>
      </c>
      <c r="C183" s="193"/>
      <c r="D183" s="297" t="s">
        <v>2721</v>
      </c>
      <c r="E183" s="193"/>
      <c r="F183" s="193"/>
      <c r="G183" s="193" t="s">
        <v>354</v>
      </c>
    </row>
    <row r="184" spans="2:7" s="297" customFormat="1" ht="51" x14ac:dyDescent="0.2">
      <c r="B184" s="297" t="s">
        <v>2724</v>
      </c>
      <c r="C184" s="193"/>
      <c r="D184" s="462" t="s">
        <v>2725</v>
      </c>
      <c r="E184" s="193"/>
      <c r="F184" s="193"/>
      <c r="G184" s="193"/>
    </row>
    <row r="185" spans="2:7" x14ac:dyDescent="0.2">
      <c r="B185" s="297" t="s">
        <v>2727</v>
      </c>
      <c r="D185" s="301" t="s">
        <v>2728</v>
      </c>
    </row>
    <row r="186" spans="2:7" ht="25.5" x14ac:dyDescent="0.2">
      <c r="B186" s="297" t="s">
        <v>2730</v>
      </c>
      <c r="D186" s="630" t="s">
        <v>2731</v>
      </c>
    </row>
    <row r="187" spans="2:7" x14ac:dyDescent="0.2">
      <c r="B187" s="297"/>
      <c r="D187" s="630" t="s">
        <v>2732</v>
      </c>
    </row>
    <row r="188" spans="2:7" s="297" customFormat="1" ht="38.25" x14ac:dyDescent="0.2">
      <c r="B188" s="297" t="s">
        <v>2739</v>
      </c>
      <c r="C188" s="193"/>
      <c r="D188" s="462" t="s">
        <v>2740</v>
      </c>
      <c r="E188" s="193"/>
      <c r="F188" s="193" t="s">
        <v>354</v>
      </c>
      <c r="G188" s="193"/>
    </row>
    <row r="189" spans="2:7" ht="25.5" x14ac:dyDescent="0.2">
      <c r="B189" s="297"/>
      <c r="D189" s="630" t="s">
        <v>2741</v>
      </c>
    </row>
    <row r="190" spans="2:7" x14ac:dyDescent="0.2">
      <c r="B190" s="297"/>
      <c r="D190" s="630" t="s">
        <v>2743</v>
      </c>
    </row>
    <row r="191" spans="2:7" ht="25.5" x14ac:dyDescent="0.2">
      <c r="B191" s="297" t="s">
        <v>2756</v>
      </c>
      <c r="D191" s="632" t="s">
        <v>2757</v>
      </c>
    </row>
    <row r="192" spans="2:7" s="301" customFormat="1" x14ac:dyDescent="0.2">
      <c r="B192" s="297"/>
      <c r="C192" s="193"/>
      <c r="D192" s="301" t="s">
        <v>2758</v>
      </c>
      <c r="E192" s="193"/>
      <c r="F192" s="174"/>
      <c r="G192" s="193" t="s">
        <v>3734</v>
      </c>
    </row>
    <row r="193" spans="2:8" s="297" customFormat="1" ht="38.25" x14ac:dyDescent="0.2">
      <c r="C193" s="193"/>
      <c r="D193" s="462" t="s">
        <v>2763</v>
      </c>
      <c r="E193" s="193"/>
      <c r="F193" s="193" t="s">
        <v>354</v>
      </c>
      <c r="G193" s="193" t="s">
        <v>354</v>
      </c>
    </row>
    <row r="194" spans="2:8" s="297" customFormat="1" ht="38.25" x14ac:dyDescent="0.2">
      <c r="C194" s="193"/>
      <c r="D194" s="462" t="s">
        <v>2767</v>
      </c>
      <c r="E194" s="193"/>
      <c r="F194" s="193"/>
      <c r="G194" s="193" t="s">
        <v>354</v>
      </c>
    </row>
    <row r="195" spans="2:8" s="624" customFormat="1" ht="30" customHeight="1" x14ac:dyDescent="0.2">
      <c r="B195" s="624" t="s">
        <v>2770</v>
      </c>
      <c r="C195" s="625"/>
      <c r="D195" s="626" t="s">
        <v>2769</v>
      </c>
      <c r="E195" s="625"/>
      <c r="F195" s="625"/>
      <c r="G195" s="625"/>
    </row>
    <row r="196" spans="2:8" s="297" customFormat="1" ht="25.5" x14ac:dyDescent="0.2">
      <c r="B196" s="297" t="s">
        <v>2771</v>
      </c>
      <c r="C196" s="193"/>
      <c r="D196" s="462" t="s">
        <v>2772</v>
      </c>
      <c r="F196" s="193" t="s">
        <v>354</v>
      </c>
      <c r="G196" s="193" t="s">
        <v>354</v>
      </c>
      <c r="H196" s="875" t="s">
        <v>2773</v>
      </c>
    </row>
    <row r="197" spans="2:8" x14ac:dyDescent="0.2">
      <c r="B197" s="297" t="s">
        <v>2775</v>
      </c>
      <c r="D197" s="462" t="s">
        <v>2774</v>
      </c>
    </row>
    <row r="198" spans="2:8" s="301" customFormat="1" x14ac:dyDescent="0.2">
      <c r="B198" s="297" t="s">
        <v>2779</v>
      </c>
      <c r="C198" s="193"/>
      <c r="D198" s="297" t="s">
        <v>2778</v>
      </c>
      <c r="E198" s="174"/>
      <c r="F198" s="174"/>
      <c r="G198" s="174"/>
    </row>
    <row r="199" spans="2:8" s="301" customFormat="1" ht="51" x14ac:dyDescent="0.2">
      <c r="B199" s="297" t="s">
        <v>2781</v>
      </c>
      <c r="C199" s="193"/>
      <c r="D199" s="462" t="s">
        <v>2783</v>
      </c>
      <c r="E199" s="174"/>
      <c r="F199" s="174"/>
      <c r="G199" s="174" t="s">
        <v>354</v>
      </c>
    </row>
    <row r="200" spans="2:8" x14ac:dyDescent="0.2">
      <c r="B200" s="297"/>
      <c r="D200" s="462" t="s">
        <v>2782</v>
      </c>
    </row>
    <row r="201" spans="2:8" x14ac:dyDescent="0.2">
      <c r="B201" s="297"/>
      <c r="D201" s="462" t="s">
        <v>2786</v>
      </c>
      <c r="E201" s="174"/>
      <c r="G201" s="174" t="s">
        <v>354</v>
      </c>
    </row>
    <row r="202" spans="2:8" ht="25.5" x14ac:dyDescent="0.2">
      <c r="B202" s="297"/>
      <c r="D202" s="462" t="s">
        <v>2785</v>
      </c>
    </row>
    <row r="203" spans="2:8" x14ac:dyDescent="0.2">
      <c r="B203" s="297"/>
      <c r="D203" s="462" t="s">
        <v>2787</v>
      </c>
      <c r="E203" s="21"/>
      <c r="G203" s="21"/>
    </row>
    <row r="204" spans="2:8" x14ac:dyDescent="0.2">
      <c r="B204" s="297"/>
      <c r="D204" s="462" t="s">
        <v>2793</v>
      </c>
      <c r="E204" s="21"/>
      <c r="G204" s="21"/>
    </row>
    <row r="205" spans="2:8" s="301" customFormat="1" ht="25.5" x14ac:dyDescent="0.2">
      <c r="B205" s="297" t="s">
        <v>2795</v>
      </c>
      <c r="C205" s="193"/>
      <c r="D205" s="630" t="s">
        <v>2796</v>
      </c>
      <c r="E205" s="174"/>
      <c r="F205" s="174"/>
      <c r="G205" s="174"/>
    </row>
    <row r="206" spans="2:8" s="297" customFormat="1" ht="25.5" x14ac:dyDescent="0.2">
      <c r="B206" s="297" t="s">
        <v>2801</v>
      </c>
      <c r="C206" s="193"/>
      <c r="D206" s="462" t="s">
        <v>3713</v>
      </c>
      <c r="E206" s="193"/>
      <c r="F206" s="193"/>
      <c r="G206" s="193"/>
    </row>
    <row r="207" spans="2:8" s="301" customFormat="1" x14ac:dyDescent="0.2">
      <c r="B207" s="297"/>
      <c r="C207" s="193"/>
      <c r="D207" s="630" t="s">
        <v>2802</v>
      </c>
      <c r="E207" s="174"/>
      <c r="F207" s="174" t="s">
        <v>354</v>
      </c>
      <c r="G207" s="174" t="s">
        <v>354</v>
      </c>
    </row>
    <row r="208" spans="2:8" x14ac:dyDescent="0.2">
      <c r="B208" s="297"/>
      <c r="D208" s="462" t="s">
        <v>2803</v>
      </c>
      <c r="E208" s="21"/>
      <c r="G208" s="21"/>
    </row>
    <row r="209" spans="2:7" ht="25.5" x14ac:dyDescent="0.2">
      <c r="B209" s="297" t="s">
        <v>2806</v>
      </c>
      <c r="D209" s="462" t="s">
        <v>2807</v>
      </c>
      <c r="E209" s="21"/>
      <c r="G209" s="21"/>
    </row>
    <row r="210" spans="2:7" ht="25.5" x14ac:dyDescent="0.2">
      <c r="B210" s="297"/>
      <c r="D210" s="462" t="s">
        <v>2810</v>
      </c>
      <c r="E210" s="193"/>
      <c r="F210" s="193" t="s">
        <v>354</v>
      </c>
      <c r="G210" s="193"/>
    </row>
    <row r="211" spans="2:7" x14ac:dyDescent="0.2">
      <c r="B211" s="297"/>
      <c r="D211" s="462" t="s">
        <v>2811</v>
      </c>
      <c r="E211" s="193"/>
      <c r="F211" s="193"/>
      <c r="G211" s="193" t="s">
        <v>354</v>
      </c>
    </row>
    <row r="212" spans="2:7" x14ac:dyDescent="0.2">
      <c r="B212" s="297" t="s">
        <v>2814</v>
      </c>
      <c r="D212" s="626" t="s">
        <v>2815</v>
      </c>
      <c r="E212" s="193"/>
      <c r="F212" s="193"/>
      <c r="G212" s="193"/>
    </row>
    <row r="213" spans="2:7" s="301" customFormat="1" ht="89.25" x14ac:dyDescent="0.2">
      <c r="B213" s="297" t="s">
        <v>2856</v>
      </c>
      <c r="C213" s="193"/>
      <c r="D213" s="462" t="s">
        <v>2857</v>
      </c>
      <c r="E213" s="193"/>
      <c r="F213" s="193" t="s">
        <v>354</v>
      </c>
      <c r="G213" s="193" t="s">
        <v>354</v>
      </c>
    </row>
    <row r="214" spans="2:7" s="301" customFormat="1" ht="25.5" x14ac:dyDescent="0.2">
      <c r="B214" s="297"/>
      <c r="C214" s="193"/>
      <c r="D214" s="462" t="s">
        <v>2859</v>
      </c>
      <c r="E214" s="193"/>
      <c r="F214" s="193"/>
      <c r="G214" s="193"/>
    </row>
    <row r="215" spans="2:7" s="301" customFormat="1" x14ac:dyDescent="0.2">
      <c r="B215" s="297" t="s">
        <v>2858</v>
      </c>
      <c r="C215" s="193"/>
      <c r="D215" s="462" t="s">
        <v>2860</v>
      </c>
      <c r="E215" s="193"/>
      <c r="F215" s="193"/>
      <c r="G215" s="193"/>
    </row>
    <row r="216" spans="2:7" s="301" customFormat="1" x14ac:dyDescent="0.2">
      <c r="B216" s="297" t="s">
        <v>2861</v>
      </c>
      <c r="C216" s="193"/>
      <c r="D216" s="462" t="s">
        <v>2862</v>
      </c>
      <c r="E216" s="193"/>
      <c r="F216" s="193"/>
      <c r="G216" s="193"/>
    </row>
    <row r="217" spans="2:7" s="301" customFormat="1" ht="25.5" x14ac:dyDescent="0.2">
      <c r="B217" s="297" t="s">
        <v>2863</v>
      </c>
      <c r="C217" s="193"/>
      <c r="D217" s="462" t="s">
        <v>2864</v>
      </c>
      <c r="E217" s="193"/>
      <c r="F217" s="193"/>
      <c r="G217" s="193"/>
    </row>
    <row r="218" spans="2:7" s="301" customFormat="1" x14ac:dyDescent="0.2">
      <c r="B218" s="297" t="s">
        <v>2868</v>
      </c>
      <c r="C218" s="105"/>
      <c r="D218" s="626" t="s">
        <v>2869</v>
      </c>
      <c r="E218" s="193"/>
      <c r="F218" s="193"/>
      <c r="G218" s="193"/>
    </row>
    <row r="219" spans="2:7" s="301" customFormat="1" x14ac:dyDescent="0.2">
      <c r="B219" s="297" t="s">
        <v>2872</v>
      </c>
      <c r="C219" s="105"/>
      <c r="D219" s="626" t="s">
        <v>2873</v>
      </c>
      <c r="E219" s="193"/>
      <c r="F219" s="193"/>
      <c r="G219" s="193"/>
    </row>
    <row r="220" spans="2:7" s="301" customFormat="1" x14ac:dyDescent="0.2">
      <c r="B220" s="297" t="s">
        <v>2887</v>
      </c>
      <c r="C220" s="105"/>
      <c r="D220" s="651" t="s">
        <v>2888</v>
      </c>
      <c r="E220" s="193"/>
      <c r="F220" s="193"/>
      <c r="G220" s="193"/>
    </row>
    <row r="221" spans="2:7" s="301" customFormat="1" x14ac:dyDescent="0.2">
      <c r="B221" s="297"/>
      <c r="C221" s="105"/>
      <c r="D221" s="651" t="s">
        <v>2891</v>
      </c>
      <c r="E221" s="193"/>
      <c r="F221" s="193"/>
      <c r="G221" s="193"/>
    </row>
    <row r="222" spans="2:7" s="301" customFormat="1" x14ac:dyDescent="0.2">
      <c r="B222" s="297"/>
      <c r="C222" s="193"/>
      <c r="D222" s="462" t="s">
        <v>2893</v>
      </c>
      <c r="E222" s="193"/>
      <c r="F222" s="193"/>
      <c r="G222" s="193"/>
    </row>
    <row r="223" spans="2:7" s="301" customFormat="1" ht="38.25" x14ac:dyDescent="0.2">
      <c r="B223" s="297" t="s">
        <v>2897</v>
      </c>
      <c r="C223" s="193"/>
      <c r="D223" s="462" t="s">
        <v>2898</v>
      </c>
      <c r="E223" s="193"/>
      <c r="F223" s="193"/>
      <c r="G223" s="193"/>
    </row>
    <row r="224" spans="2:7" s="301" customFormat="1" x14ac:dyDescent="0.2">
      <c r="B224" s="297"/>
      <c r="C224" s="193"/>
      <c r="D224" s="462" t="s">
        <v>2900</v>
      </c>
      <c r="E224" s="193"/>
      <c r="F224" s="193"/>
      <c r="G224" s="193"/>
    </row>
    <row r="225" spans="2:7" s="301" customFormat="1" ht="25.5" x14ac:dyDescent="0.2">
      <c r="B225" s="297"/>
      <c r="C225" s="193"/>
      <c r="D225" s="462" t="s">
        <v>2901</v>
      </c>
      <c r="E225" s="193"/>
      <c r="F225" s="193"/>
      <c r="G225" s="193"/>
    </row>
    <row r="226" spans="2:7" s="301" customFormat="1" x14ac:dyDescent="0.2">
      <c r="B226" s="297" t="s">
        <v>2902</v>
      </c>
      <c r="C226" s="193"/>
      <c r="D226" s="462" t="s">
        <v>2903</v>
      </c>
      <c r="E226" s="193"/>
      <c r="F226" s="193"/>
      <c r="G226" s="193"/>
    </row>
    <row r="227" spans="2:7" s="301" customFormat="1" x14ac:dyDescent="0.2">
      <c r="B227" s="297"/>
      <c r="C227" s="193"/>
      <c r="D227" s="462" t="s">
        <v>2904</v>
      </c>
      <c r="E227" s="193"/>
      <c r="F227" s="193"/>
      <c r="G227" s="193"/>
    </row>
    <row r="228" spans="2:7" s="301" customFormat="1" x14ac:dyDescent="0.2">
      <c r="B228" s="297" t="s">
        <v>2911</v>
      </c>
      <c r="C228" s="193"/>
      <c r="D228" s="462" t="s">
        <v>2912</v>
      </c>
      <c r="E228" s="193"/>
      <c r="F228" s="193"/>
      <c r="G228" s="193"/>
    </row>
    <row r="229" spans="2:7" s="301" customFormat="1" x14ac:dyDescent="0.2">
      <c r="B229" s="297" t="s">
        <v>2915</v>
      </c>
      <c r="C229" s="193"/>
      <c r="D229" s="462" t="s">
        <v>2916</v>
      </c>
      <c r="E229" s="193"/>
      <c r="F229" s="193"/>
      <c r="G229" s="193"/>
    </row>
    <row r="230" spans="2:7" s="301" customFormat="1" x14ac:dyDescent="0.2">
      <c r="B230" s="297" t="s">
        <v>2920</v>
      </c>
      <c r="C230" s="193"/>
      <c r="D230" s="653" t="s">
        <v>2940</v>
      </c>
      <c r="E230" s="193"/>
      <c r="F230" s="193"/>
      <c r="G230" s="193"/>
    </row>
    <row r="231" spans="2:7" s="301" customFormat="1" ht="25.5" x14ac:dyDescent="0.2">
      <c r="B231" s="297"/>
      <c r="C231" s="193"/>
      <c r="D231" s="560" t="s">
        <v>2939</v>
      </c>
      <c r="E231" s="193"/>
      <c r="F231" s="193"/>
      <c r="G231" s="193"/>
    </row>
    <row r="232" spans="2:7" s="301" customFormat="1" x14ac:dyDescent="0.2">
      <c r="B232" s="297"/>
      <c r="C232" s="193"/>
      <c r="D232" s="298" t="s">
        <v>2922</v>
      </c>
      <c r="E232" s="193"/>
      <c r="F232" s="193"/>
      <c r="G232" s="193"/>
    </row>
    <row r="233" spans="2:7" s="301" customFormat="1" x14ac:dyDescent="0.2">
      <c r="B233" s="297" t="s">
        <v>2927</v>
      </c>
      <c r="C233" s="193"/>
      <c r="D233" s="298" t="s">
        <v>2926</v>
      </c>
      <c r="E233" s="193"/>
      <c r="F233" s="193"/>
      <c r="G233" s="193"/>
    </row>
    <row r="234" spans="2:7" s="301" customFormat="1" x14ac:dyDescent="0.2">
      <c r="B234" s="297"/>
      <c r="C234" s="193"/>
      <c r="D234" s="298" t="s">
        <v>2932</v>
      </c>
      <c r="E234" s="193"/>
      <c r="F234" s="193"/>
      <c r="G234" s="193"/>
    </row>
    <row r="235" spans="2:7" s="301" customFormat="1" ht="25.5" x14ac:dyDescent="0.2">
      <c r="B235" s="297"/>
      <c r="C235" s="193"/>
      <c r="D235" s="560" t="s">
        <v>2935</v>
      </c>
      <c r="E235" s="193"/>
      <c r="F235" s="193"/>
      <c r="G235" s="193"/>
    </row>
    <row r="236" spans="2:7" s="301" customFormat="1" x14ac:dyDescent="0.2">
      <c r="B236" s="297"/>
      <c r="C236" s="193"/>
      <c r="D236" s="298" t="s">
        <v>2938</v>
      </c>
      <c r="E236" s="193"/>
      <c r="F236" s="193"/>
      <c r="G236" s="193"/>
    </row>
    <row r="237" spans="2:7" s="301" customFormat="1" ht="25.5" x14ac:dyDescent="0.2">
      <c r="B237" s="297"/>
      <c r="C237" s="193"/>
      <c r="D237" s="560" t="s">
        <v>2947</v>
      </c>
      <c r="E237" s="193"/>
      <c r="F237" s="193"/>
      <c r="G237" s="193"/>
    </row>
    <row r="238" spans="2:7" s="301" customFormat="1" x14ac:dyDescent="0.2">
      <c r="B238" s="297" t="s">
        <v>2952</v>
      </c>
      <c r="C238" s="193"/>
      <c r="D238" s="560" t="s">
        <v>2954</v>
      </c>
      <c r="E238" s="193"/>
      <c r="F238" s="193"/>
      <c r="G238" s="193"/>
    </row>
    <row r="239" spans="2:7" s="301" customFormat="1" ht="38.25" x14ac:dyDescent="0.2">
      <c r="B239" s="297" t="s">
        <v>2964</v>
      </c>
      <c r="C239" s="193"/>
      <c r="D239" s="560" t="s">
        <v>2965</v>
      </c>
      <c r="E239" s="193"/>
      <c r="F239" s="193"/>
      <c r="G239" s="193"/>
    </row>
    <row r="240" spans="2:7" s="301" customFormat="1" ht="25.5" x14ac:dyDescent="0.2">
      <c r="B240" s="297" t="s">
        <v>2972</v>
      </c>
      <c r="C240" s="193"/>
      <c r="D240" s="560" t="s">
        <v>2973</v>
      </c>
      <c r="E240" s="193"/>
      <c r="F240" s="193"/>
      <c r="G240" s="193"/>
    </row>
    <row r="241" spans="2:7" s="301" customFormat="1" x14ac:dyDescent="0.2">
      <c r="B241" s="297" t="s">
        <v>2979</v>
      </c>
      <c r="C241" s="193"/>
      <c r="D241" s="560" t="s">
        <v>2980</v>
      </c>
      <c r="E241" s="193"/>
      <c r="F241" s="193"/>
      <c r="G241" s="193"/>
    </row>
    <row r="242" spans="2:7" s="301" customFormat="1" ht="25.5" x14ac:dyDescent="0.2">
      <c r="B242" s="297" t="s">
        <v>2983</v>
      </c>
      <c r="C242" s="193"/>
      <c r="D242" s="560" t="s">
        <v>2984</v>
      </c>
      <c r="E242" s="193"/>
      <c r="F242" s="193"/>
      <c r="G242" s="193"/>
    </row>
    <row r="243" spans="2:7" s="301" customFormat="1" ht="25.5" x14ac:dyDescent="0.2">
      <c r="B243" s="297" t="s">
        <v>2987</v>
      </c>
      <c r="C243" s="193"/>
      <c r="D243" s="560" t="s">
        <v>2988</v>
      </c>
      <c r="E243" s="193"/>
      <c r="F243" s="193"/>
      <c r="G243" s="193"/>
    </row>
    <row r="244" spans="2:7" s="301" customFormat="1" ht="25.5" x14ac:dyDescent="0.2">
      <c r="B244" s="297"/>
      <c r="C244" s="193"/>
      <c r="D244" s="560" t="s">
        <v>2989</v>
      </c>
      <c r="E244" s="193"/>
      <c r="F244" s="193"/>
      <c r="G244" s="193"/>
    </row>
    <row r="245" spans="2:7" s="301" customFormat="1" ht="38.25" x14ac:dyDescent="0.2">
      <c r="B245" s="297" t="s">
        <v>3000</v>
      </c>
      <c r="C245" s="193"/>
      <c r="D245" s="560" t="s">
        <v>3007</v>
      </c>
      <c r="E245" s="193"/>
      <c r="F245" s="193" t="s">
        <v>354</v>
      </c>
      <c r="G245" s="193"/>
    </row>
    <row r="246" spans="2:7" s="301" customFormat="1" ht="38.25" x14ac:dyDescent="0.2">
      <c r="B246" s="297" t="s">
        <v>2992</v>
      </c>
      <c r="C246" s="193"/>
      <c r="D246" s="560" t="s">
        <v>3008</v>
      </c>
      <c r="E246" s="193"/>
      <c r="F246" s="193"/>
      <c r="G246" s="193"/>
    </row>
    <row r="247" spans="2:7" s="301" customFormat="1" ht="38.25" x14ac:dyDescent="0.2">
      <c r="B247" s="297"/>
      <c r="C247" s="193"/>
      <c r="D247" s="560" t="s">
        <v>3001</v>
      </c>
      <c r="E247" s="193"/>
      <c r="F247" s="193" t="s">
        <v>354</v>
      </c>
      <c r="G247" s="193"/>
    </row>
    <row r="248" spans="2:7" s="301" customFormat="1" ht="38.25" x14ac:dyDescent="0.2">
      <c r="B248" s="297"/>
      <c r="C248" s="193"/>
      <c r="D248" s="560" t="s">
        <v>3014</v>
      </c>
      <c r="E248" s="193"/>
      <c r="F248" s="193" t="s">
        <v>354</v>
      </c>
      <c r="G248" s="193"/>
    </row>
    <row r="249" spans="2:7" s="297" customFormat="1" ht="25.5" x14ac:dyDescent="0.2">
      <c r="D249" s="462" t="s">
        <v>3006</v>
      </c>
      <c r="F249" s="193" t="s">
        <v>354</v>
      </c>
    </row>
    <row r="250" spans="2:7" s="297" customFormat="1" x14ac:dyDescent="0.2">
      <c r="B250" s="297" t="s">
        <v>3012</v>
      </c>
      <c r="D250" s="298" t="s">
        <v>3013</v>
      </c>
      <c r="F250" s="193" t="s">
        <v>354</v>
      </c>
    </row>
    <row r="251" spans="2:7" s="301" customFormat="1" x14ac:dyDescent="0.2">
      <c r="B251" s="297"/>
      <c r="C251" s="193"/>
      <c r="D251" s="301" t="s">
        <v>3018</v>
      </c>
      <c r="E251" s="193"/>
      <c r="F251" s="193" t="s">
        <v>354</v>
      </c>
      <c r="G251" s="193"/>
    </row>
    <row r="252" spans="2:7" s="301" customFormat="1" x14ac:dyDescent="0.2">
      <c r="B252" s="297" t="s">
        <v>3023</v>
      </c>
      <c r="C252" s="193"/>
      <c r="D252" s="301" t="s">
        <v>3024</v>
      </c>
      <c r="E252" s="193"/>
      <c r="F252" s="193"/>
      <c r="G252" s="193"/>
    </row>
    <row r="253" spans="2:7" s="301" customFormat="1" x14ac:dyDescent="0.2">
      <c r="B253" s="297" t="s">
        <v>3028</v>
      </c>
      <c r="C253" s="193"/>
      <c r="D253" s="301" t="s">
        <v>3029</v>
      </c>
      <c r="E253" s="193"/>
      <c r="F253" s="193" t="s">
        <v>354</v>
      </c>
      <c r="G253" s="193"/>
    </row>
    <row r="254" spans="2:7" s="301" customFormat="1" x14ac:dyDescent="0.2">
      <c r="B254" s="297"/>
      <c r="C254" s="193"/>
      <c r="D254" s="301" t="s">
        <v>3033</v>
      </c>
      <c r="E254" s="193"/>
      <c r="F254" s="193"/>
      <c r="G254" s="193"/>
    </row>
    <row r="255" spans="2:7" s="297" customFormat="1" ht="18" customHeight="1" x14ac:dyDescent="0.2">
      <c r="B255" s="570" t="s">
        <v>3038</v>
      </c>
      <c r="C255" s="193"/>
      <c r="D255" s="462" t="s">
        <v>3039</v>
      </c>
      <c r="E255" s="193"/>
      <c r="F255" s="193"/>
      <c r="G255" s="193"/>
    </row>
    <row r="256" spans="2:7" s="301" customFormat="1" x14ac:dyDescent="0.2">
      <c r="B256" s="570"/>
      <c r="C256" s="193"/>
      <c r="D256" s="630" t="s">
        <v>3040</v>
      </c>
      <c r="E256" s="193"/>
      <c r="F256" s="193"/>
      <c r="G256" s="193"/>
    </row>
    <row r="257" spans="2:7" s="301" customFormat="1" ht="25.5" x14ac:dyDescent="0.2">
      <c r="B257" s="297"/>
      <c r="C257" s="193"/>
      <c r="D257" s="630" t="s">
        <v>3042</v>
      </c>
      <c r="E257" s="193"/>
      <c r="F257" s="193"/>
      <c r="G257" s="193"/>
    </row>
    <row r="258" spans="2:7" s="301" customFormat="1" ht="25.5" x14ac:dyDescent="0.2">
      <c r="B258" s="297"/>
      <c r="C258" s="193"/>
      <c r="D258" s="630" t="s">
        <v>3084</v>
      </c>
      <c r="E258" s="193"/>
      <c r="F258" s="193"/>
      <c r="G258" s="193"/>
    </row>
    <row r="259" spans="2:7" s="301" customFormat="1" ht="25.5" x14ac:dyDescent="0.2">
      <c r="B259" s="297"/>
      <c r="C259" s="193"/>
      <c r="D259" s="630" t="s">
        <v>3714</v>
      </c>
      <c r="E259" s="193"/>
      <c r="F259" s="193"/>
      <c r="G259" s="193"/>
    </row>
    <row r="260" spans="2:7" s="301" customFormat="1" ht="25.5" x14ac:dyDescent="0.2">
      <c r="B260" s="297" t="s">
        <v>3156</v>
      </c>
      <c r="C260" s="193"/>
      <c r="D260" s="630" t="s">
        <v>3164</v>
      </c>
      <c r="E260" s="193"/>
      <c r="F260" s="193"/>
      <c r="G260" s="193" t="s">
        <v>354</v>
      </c>
    </row>
    <row r="261" spans="2:7" s="301" customFormat="1" ht="51" x14ac:dyDescent="0.2">
      <c r="B261" s="297"/>
      <c r="C261" s="193"/>
      <c r="D261" s="630" t="s">
        <v>3165</v>
      </c>
      <c r="E261" s="193"/>
      <c r="F261" s="193"/>
      <c r="G261" s="193"/>
    </row>
    <row r="262" spans="2:7" s="301" customFormat="1" ht="25.5" x14ac:dyDescent="0.2">
      <c r="B262" s="297"/>
      <c r="C262" s="193"/>
      <c r="D262" s="630" t="s">
        <v>3163</v>
      </c>
      <c r="E262" s="193"/>
      <c r="F262" s="193"/>
      <c r="G262" s="193" t="s">
        <v>354</v>
      </c>
    </row>
    <row r="263" spans="2:7" s="301" customFormat="1" x14ac:dyDescent="0.2">
      <c r="B263" s="297" t="s">
        <v>3167</v>
      </c>
      <c r="C263" s="193"/>
      <c r="D263" s="630" t="s">
        <v>3166</v>
      </c>
      <c r="E263" s="193"/>
      <c r="F263" s="193"/>
      <c r="G263" s="193"/>
    </row>
    <row r="264" spans="2:7" s="301" customFormat="1" x14ac:dyDescent="0.2">
      <c r="B264" s="297"/>
      <c r="C264" s="193"/>
      <c r="D264" s="630" t="s">
        <v>3168</v>
      </c>
      <c r="E264" s="193"/>
      <c r="F264" s="193"/>
      <c r="G264" s="193"/>
    </row>
    <row r="265" spans="2:7" s="301" customFormat="1" ht="76.5" x14ac:dyDescent="0.2">
      <c r="B265" s="297" t="s">
        <v>3172</v>
      </c>
      <c r="C265" s="193"/>
      <c r="D265" s="630" t="s">
        <v>3224</v>
      </c>
      <c r="E265" s="193"/>
      <c r="F265" s="193"/>
      <c r="G265" s="193"/>
    </row>
    <row r="266" spans="2:7" s="301" customFormat="1" x14ac:dyDescent="0.2">
      <c r="B266" s="297"/>
      <c r="C266" s="193"/>
      <c r="D266" s="630" t="s">
        <v>3225</v>
      </c>
      <c r="E266" s="193"/>
      <c r="F266" s="193"/>
      <c r="G266" s="193"/>
    </row>
    <row r="267" spans="2:7" s="301" customFormat="1" ht="25.5" x14ac:dyDescent="0.2">
      <c r="B267" s="297"/>
      <c r="C267" s="193"/>
      <c r="D267" s="630" t="s">
        <v>3226</v>
      </c>
      <c r="E267" s="193"/>
      <c r="F267" s="193"/>
      <c r="G267" s="193"/>
    </row>
    <row r="268" spans="2:7" s="301" customFormat="1" ht="25.5" x14ac:dyDescent="0.2">
      <c r="B268" s="297" t="s">
        <v>3174</v>
      </c>
      <c r="C268" s="193"/>
      <c r="D268" s="630" t="s">
        <v>3175</v>
      </c>
      <c r="E268" s="193"/>
      <c r="F268" s="193"/>
      <c r="G268" s="193"/>
    </row>
    <row r="269" spans="2:7" s="301" customFormat="1" ht="25.5" x14ac:dyDescent="0.2">
      <c r="B269" s="297"/>
      <c r="C269" s="193"/>
      <c r="D269" s="630" t="s">
        <v>3176</v>
      </c>
      <c r="E269" s="193"/>
      <c r="F269" s="193"/>
      <c r="G269" s="193"/>
    </row>
    <row r="270" spans="2:7" s="301" customFormat="1" x14ac:dyDescent="0.2">
      <c r="B270" s="297" t="s">
        <v>3179</v>
      </c>
      <c r="C270" s="193"/>
      <c r="D270" s="630" t="s">
        <v>3178</v>
      </c>
      <c r="E270" s="193"/>
      <c r="F270" s="193"/>
      <c r="G270" s="193"/>
    </row>
    <row r="271" spans="2:7" s="301" customFormat="1" x14ac:dyDescent="0.2">
      <c r="B271" s="297"/>
      <c r="C271" s="193"/>
      <c r="D271" s="630" t="s">
        <v>3715</v>
      </c>
      <c r="E271" s="193"/>
      <c r="F271" s="193"/>
      <c r="G271" s="193"/>
    </row>
    <row r="272" spans="2:7" s="301" customFormat="1" ht="25.5" x14ac:dyDescent="0.2">
      <c r="B272" s="297"/>
      <c r="C272" s="193"/>
      <c r="D272" s="630" t="s">
        <v>3716</v>
      </c>
      <c r="E272" s="193"/>
      <c r="F272" s="193"/>
      <c r="G272" s="193"/>
    </row>
    <row r="273" spans="2:7" s="301" customFormat="1" x14ac:dyDescent="0.2">
      <c r="B273" s="297"/>
      <c r="C273" s="193"/>
      <c r="D273" s="772" t="s">
        <v>3372</v>
      </c>
      <c r="E273" s="193"/>
      <c r="F273" s="193"/>
      <c r="G273" s="193"/>
    </row>
    <row r="274" spans="2:7" s="301" customFormat="1" x14ac:dyDescent="0.2">
      <c r="B274" s="297" t="s">
        <v>3232</v>
      </c>
      <c r="C274" s="193"/>
      <c r="D274" s="630" t="s">
        <v>3233</v>
      </c>
      <c r="E274" s="193"/>
      <c r="F274" s="193"/>
      <c r="G274" s="193"/>
    </row>
    <row r="275" spans="2:7" s="301" customFormat="1" ht="25.5" x14ac:dyDescent="0.2">
      <c r="B275" s="297" t="s">
        <v>3237</v>
      </c>
      <c r="C275" s="193"/>
      <c r="D275" s="630" t="s">
        <v>3236</v>
      </c>
      <c r="E275" s="193"/>
      <c r="F275" s="193"/>
      <c r="G275" s="193"/>
    </row>
    <row r="276" spans="2:7" s="301" customFormat="1" ht="38.25" x14ac:dyDescent="0.2">
      <c r="B276" s="297" t="s">
        <v>3292</v>
      </c>
      <c r="C276" s="193"/>
      <c r="D276" s="630" t="s">
        <v>3293</v>
      </c>
      <c r="E276" s="193"/>
      <c r="F276" s="193"/>
      <c r="G276" s="193"/>
    </row>
    <row r="277" spans="2:7" s="301" customFormat="1" x14ac:dyDescent="0.2">
      <c r="B277" s="297" t="s">
        <v>3297</v>
      </c>
      <c r="C277" s="193"/>
      <c r="D277" s="630" t="s">
        <v>3299</v>
      </c>
      <c r="E277" s="193"/>
      <c r="F277" s="193"/>
      <c r="G277" s="193"/>
    </row>
    <row r="278" spans="2:7" s="301" customFormat="1" x14ac:dyDescent="0.2">
      <c r="B278" s="297" t="s">
        <v>3319</v>
      </c>
      <c r="C278" s="193"/>
      <c r="D278" s="630" t="s">
        <v>3322</v>
      </c>
      <c r="E278" s="193"/>
      <c r="F278" s="193"/>
      <c r="G278" s="193" t="s">
        <v>3734</v>
      </c>
    </row>
    <row r="279" spans="2:7" s="301" customFormat="1" ht="25.5" x14ac:dyDescent="0.2">
      <c r="B279" s="297"/>
      <c r="C279" s="193"/>
      <c r="D279" s="462" t="s">
        <v>3326</v>
      </c>
      <c r="E279" s="193"/>
      <c r="F279" s="193"/>
      <c r="G279" s="193" t="s">
        <v>3734</v>
      </c>
    </row>
    <row r="280" spans="2:7" s="301" customFormat="1" x14ac:dyDescent="0.2">
      <c r="B280" s="297" t="s">
        <v>3332</v>
      </c>
      <c r="C280" s="193"/>
      <c r="D280" s="724" t="s">
        <v>3331</v>
      </c>
      <c r="E280" s="193"/>
      <c r="F280" s="193" t="s">
        <v>354</v>
      </c>
      <c r="G280" s="193"/>
    </row>
    <row r="281" spans="2:7" s="301" customFormat="1" x14ac:dyDescent="0.2">
      <c r="B281" s="297" t="s">
        <v>3345</v>
      </c>
      <c r="C281" s="193"/>
      <c r="D281" s="297" t="s">
        <v>3346</v>
      </c>
      <c r="E281" s="193"/>
      <c r="F281" s="193"/>
      <c r="G281" s="193"/>
    </row>
    <row r="282" spans="2:7" s="301" customFormat="1" ht="25.5" x14ac:dyDescent="0.2">
      <c r="B282" s="297"/>
      <c r="C282" s="193"/>
      <c r="D282" s="462" t="s">
        <v>3349</v>
      </c>
      <c r="E282" s="193"/>
      <c r="F282" s="193"/>
      <c r="G282" s="193" t="s">
        <v>354</v>
      </c>
    </row>
    <row r="283" spans="2:7" s="301" customFormat="1" x14ac:dyDescent="0.2">
      <c r="B283" s="297" t="s">
        <v>3361</v>
      </c>
      <c r="C283" s="193"/>
      <c r="D283" s="297" t="s">
        <v>3717</v>
      </c>
      <c r="E283" s="193"/>
      <c r="F283" s="193"/>
      <c r="G283" s="193"/>
    </row>
    <row r="284" spans="2:7" s="301" customFormat="1" ht="89.25" x14ac:dyDescent="0.2">
      <c r="B284" s="297" t="s">
        <v>3375</v>
      </c>
      <c r="C284" s="193"/>
      <c r="D284" s="462" t="s">
        <v>3377</v>
      </c>
      <c r="E284" s="193"/>
      <c r="F284" s="193"/>
      <c r="G284" s="193" t="s">
        <v>3734</v>
      </c>
    </row>
    <row r="285" spans="2:7" s="301" customFormat="1" ht="25.5" x14ac:dyDescent="0.2">
      <c r="B285" s="297" t="s">
        <v>3386</v>
      </c>
      <c r="C285" s="193"/>
      <c r="D285" s="462" t="s">
        <v>3387</v>
      </c>
      <c r="E285" s="193"/>
      <c r="F285" s="193" t="s">
        <v>354</v>
      </c>
      <c r="G285" s="193"/>
    </row>
    <row r="286" spans="2:7" s="301" customFormat="1" x14ac:dyDescent="0.2">
      <c r="B286" s="297"/>
      <c r="C286" s="193"/>
      <c r="D286" s="462" t="s">
        <v>3388</v>
      </c>
      <c r="E286" s="193"/>
      <c r="F286" s="193" t="s">
        <v>354</v>
      </c>
      <c r="G286" s="193"/>
    </row>
    <row r="287" spans="2:7" s="301" customFormat="1" x14ac:dyDescent="0.2">
      <c r="B287" s="297" t="s">
        <v>3400</v>
      </c>
      <c r="C287" s="193"/>
      <c r="D287" s="297" t="s">
        <v>3401</v>
      </c>
      <c r="E287" s="193"/>
      <c r="F287" s="193" t="s">
        <v>354</v>
      </c>
      <c r="G287" s="193"/>
    </row>
    <row r="288" spans="2:7" s="301" customFormat="1" ht="25.5" x14ac:dyDescent="0.2">
      <c r="B288" s="297" t="s">
        <v>3405</v>
      </c>
      <c r="C288" s="193"/>
      <c r="D288" s="462" t="s">
        <v>3411</v>
      </c>
      <c r="E288" s="193"/>
      <c r="F288" s="193"/>
      <c r="G288" s="193" t="s">
        <v>3734</v>
      </c>
    </row>
    <row r="289" spans="2:7" s="301" customFormat="1" ht="38.25" x14ac:dyDescent="0.2">
      <c r="B289" s="297" t="s">
        <v>3410</v>
      </c>
      <c r="C289" s="193"/>
      <c r="D289" s="462" t="s">
        <v>3413</v>
      </c>
      <c r="E289" s="193"/>
      <c r="F289" s="193" t="s">
        <v>354</v>
      </c>
      <c r="G289" s="193"/>
    </row>
    <row r="290" spans="2:7" s="301" customFormat="1" ht="25.5" x14ac:dyDescent="0.2">
      <c r="B290" s="297" t="s">
        <v>3409</v>
      </c>
      <c r="C290" s="193"/>
      <c r="D290" s="462" t="s">
        <v>3412</v>
      </c>
      <c r="E290" s="193"/>
      <c r="F290" s="193" t="s">
        <v>354</v>
      </c>
      <c r="G290" s="193"/>
    </row>
    <row r="291" spans="2:7" s="301" customFormat="1" x14ac:dyDescent="0.2">
      <c r="B291" s="297" t="s">
        <v>3415</v>
      </c>
      <c r="C291" s="193"/>
      <c r="D291" s="462" t="s">
        <v>3416</v>
      </c>
      <c r="E291" s="193"/>
      <c r="F291" s="193" t="s">
        <v>354</v>
      </c>
      <c r="G291" s="193" t="s">
        <v>3734</v>
      </c>
    </row>
    <row r="292" spans="2:7" s="301" customFormat="1" x14ac:dyDescent="0.2">
      <c r="B292" s="297"/>
      <c r="C292" s="193"/>
      <c r="D292" s="462" t="s">
        <v>3420</v>
      </c>
      <c r="E292" s="193"/>
      <c r="F292" s="193" t="s">
        <v>354</v>
      </c>
      <c r="G292" s="193" t="s">
        <v>3734</v>
      </c>
    </row>
    <row r="293" spans="2:7" s="301" customFormat="1" ht="25.5" x14ac:dyDescent="0.2">
      <c r="B293" s="297" t="s">
        <v>3427</v>
      </c>
      <c r="C293" s="193"/>
      <c r="D293" s="462" t="s">
        <v>3428</v>
      </c>
      <c r="E293" s="193"/>
      <c r="F293" s="193" t="s">
        <v>354</v>
      </c>
      <c r="G293" s="193" t="s">
        <v>3734</v>
      </c>
    </row>
    <row r="294" spans="2:7" s="301" customFormat="1" x14ac:dyDescent="0.2">
      <c r="B294" s="297" t="s">
        <v>3433</v>
      </c>
      <c r="C294" s="193"/>
      <c r="D294" s="462" t="s">
        <v>3439</v>
      </c>
      <c r="E294" s="193"/>
      <c r="F294" s="193" t="s">
        <v>354</v>
      </c>
      <c r="G294" s="193"/>
    </row>
    <row r="295" spans="2:7" s="301" customFormat="1" ht="25.5" x14ac:dyDescent="0.2">
      <c r="B295" s="297" t="s">
        <v>3433</v>
      </c>
      <c r="C295" s="193"/>
      <c r="D295" s="462" t="s">
        <v>3441</v>
      </c>
      <c r="E295" s="193"/>
      <c r="F295" s="193"/>
      <c r="G295" s="193" t="s">
        <v>3734</v>
      </c>
    </row>
    <row r="296" spans="2:7" s="301" customFormat="1" x14ac:dyDescent="0.2">
      <c r="B296" s="297" t="s">
        <v>3437</v>
      </c>
      <c r="C296" s="193"/>
      <c r="D296" s="724" t="s">
        <v>3438</v>
      </c>
      <c r="E296" s="193"/>
      <c r="F296" s="193" t="s">
        <v>354</v>
      </c>
      <c r="G296" s="193"/>
    </row>
    <row r="297" spans="2:7" s="301" customFormat="1" x14ac:dyDescent="0.2">
      <c r="B297" s="297" t="s">
        <v>3448</v>
      </c>
      <c r="C297" s="193"/>
      <c r="D297" s="297" t="s">
        <v>3449</v>
      </c>
      <c r="E297" s="193"/>
      <c r="F297" s="193"/>
      <c r="G297" s="193"/>
    </row>
    <row r="298" spans="2:7" s="301" customFormat="1" ht="25.5" x14ac:dyDescent="0.2">
      <c r="B298" s="297" t="s">
        <v>3451</v>
      </c>
      <c r="C298" s="193"/>
      <c r="D298" s="462" t="s">
        <v>3452</v>
      </c>
      <c r="E298" s="193"/>
      <c r="F298" s="193"/>
      <c r="G298" s="193" t="s">
        <v>3734</v>
      </c>
    </row>
    <row r="299" spans="2:7" s="301" customFormat="1" x14ac:dyDescent="0.2">
      <c r="B299" s="297" t="s">
        <v>3464</v>
      </c>
      <c r="C299" s="193"/>
      <c r="D299" s="462" t="s">
        <v>3465</v>
      </c>
      <c r="E299" s="193"/>
      <c r="F299" s="193"/>
      <c r="G299" s="193"/>
    </row>
    <row r="300" spans="2:7" s="301" customFormat="1" ht="25.5" x14ac:dyDescent="0.2">
      <c r="B300" s="297" t="s">
        <v>3469</v>
      </c>
      <c r="C300" s="193"/>
      <c r="D300" s="462" t="s">
        <v>3470</v>
      </c>
      <c r="E300" s="193"/>
      <c r="F300" s="193"/>
      <c r="G300" s="193"/>
    </row>
    <row r="301" spans="2:7" s="301" customFormat="1" ht="25.5" x14ac:dyDescent="0.2">
      <c r="B301" s="297" t="s">
        <v>3480</v>
      </c>
      <c r="C301" s="193"/>
      <c r="D301" s="462" t="s">
        <v>3481</v>
      </c>
      <c r="E301" s="193"/>
      <c r="F301" s="193" t="s">
        <v>354</v>
      </c>
      <c r="G301" s="193" t="s">
        <v>354</v>
      </c>
    </row>
    <row r="302" spans="2:7" s="301" customFormat="1" ht="25.5" x14ac:dyDescent="0.2">
      <c r="B302" s="297" t="s">
        <v>3484</v>
      </c>
      <c r="C302" s="193"/>
      <c r="D302" s="462" t="s">
        <v>3488</v>
      </c>
      <c r="E302" s="193"/>
      <c r="F302" s="193"/>
      <c r="G302" s="193"/>
    </row>
    <row r="303" spans="2:7" s="301" customFormat="1" ht="38.25" x14ac:dyDescent="0.2">
      <c r="B303" s="297" t="s">
        <v>3497</v>
      </c>
      <c r="C303" s="193"/>
      <c r="D303" s="462" t="s">
        <v>3498</v>
      </c>
      <c r="E303" s="193"/>
      <c r="F303" s="193"/>
      <c r="G303" s="193" t="s">
        <v>3734</v>
      </c>
    </row>
    <row r="304" spans="2:7" s="301" customFormat="1" ht="25.5" x14ac:dyDescent="0.2">
      <c r="B304" s="297" t="s">
        <v>3501</v>
      </c>
      <c r="C304" s="193"/>
      <c r="D304" s="462" t="s">
        <v>3503</v>
      </c>
      <c r="E304" s="193"/>
      <c r="F304" s="193"/>
      <c r="G304" s="193"/>
    </row>
    <row r="305" spans="2:7" s="301" customFormat="1" x14ac:dyDescent="0.2">
      <c r="B305" s="297" t="s">
        <v>3591</v>
      </c>
      <c r="C305" s="193"/>
      <c r="D305" s="462" t="s">
        <v>3592</v>
      </c>
      <c r="E305" s="193"/>
      <c r="F305" s="193"/>
      <c r="G305" s="193"/>
    </row>
    <row r="306" spans="2:7" s="301" customFormat="1" x14ac:dyDescent="0.2">
      <c r="B306" s="297" t="s">
        <v>3610</v>
      </c>
      <c r="C306" s="193"/>
      <c r="D306" s="462" t="s">
        <v>3612</v>
      </c>
      <c r="E306" s="193"/>
      <c r="F306" s="193"/>
      <c r="G306" s="193"/>
    </row>
    <row r="307" spans="2:7" s="301" customFormat="1" x14ac:dyDescent="0.2">
      <c r="B307" s="297" t="s">
        <v>3613</v>
      </c>
      <c r="C307" s="193"/>
      <c r="D307" s="462" t="s">
        <v>3616</v>
      </c>
      <c r="E307" s="193"/>
      <c r="F307" s="193"/>
      <c r="G307" s="193"/>
    </row>
    <row r="308" spans="2:7" s="301" customFormat="1" x14ac:dyDescent="0.2">
      <c r="B308" s="297" t="s">
        <v>3617</v>
      </c>
      <c r="C308" s="193"/>
      <c r="D308" s="462" t="s">
        <v>3618</v>
      </c>
      <c r="E308" s="193"/>
      <c r="F308" s="193" t="s">
        <v>354</v>
      </c>
      <c r="G308" s="193" t="s">
        <v>354</v>
      </c>
    </row>
    <row r="309" spans="2:7" s="301" customFormat="1" ht="25.5" x14ac:dyDescent="0.2">
      <c r="B309" s="297" t="s">
        <v>3623</v>
      </c>
      <c r="C309" s="193"/>
      <c r="D309" s="462" t="s">
        <v>3635</v>
      </c>
      <c r="E309" s="193"/>
      <c r="F309" s="193" t="s">
        <v>354</v>
      </c>
      <c r="G309" s="193" t="s">
        <v>354</v>
      </c>
    </row>
    <row r="310" spans="2:7" s="301" customFormat="1" ht="25.5" x14ac:dyDescent="0.2">
      <c r="B310" s="297"/>
      <c r="C310" s="193"/>
      <c r="D310" s="462" t="s">
        <v>3626</v>
      </c>
      <c r="E310" s="193"/>
      <c r="F310" s="193" t="s">
        <v>354</v>
      </c>
      <c r="G310" s="193"/>
    </row>
    <row r="311" spans="2:7" s="301" customFormat="1" x14ac:dyDescent="0.2">
      <c r="B311" s="297" t="s">
        <v>3638</v>
      </c>
      <c r="C311" s="193"/>
      <c r="D311" s="462" t="s">
        <v>3639</v>
      </c>
      <c r="E311" s="193"/>
      <c r="F311" s="193" t="s">
        <v>354</v>
      </c>
      <c r="G311" s="193"/>
    </row>
    <row r="312" spans="2:7" s="301" customFormat="1" ht="38.25" x14ac:dyDescent="0.2">
      <c r="B312" s="297"/>
      <c r="C312" s="193"/>
      <c r="D312" s="462" t="s">
        <v>3640</v>
      </c>
      <c r="E312" s="193"/>
      <c r="F312" s="193" t="s">
        <v>354</v>
      </c>
      <c r="G312" s="193" t="s">
        <v>354</v>
      </c>
    </row>
    <row r="313" spans="2:7" s="301" customFormat="1" ht="25.5" x14ac:dyDescent="0.2">
      <c r="B313" s="297"/>
      <c r="C313" s="193"/>
      <c r="D313" s="810" t="s">
        <v>3710</v>
      </c>
      <c r="E313" s="193"/>
      <c r="F313" s="193" t="s">
        <v>354</v>
      </c>
      <c r="G313" s="193"/>
    </row>
    <row r="314" spans="2:7" s="301" customFormat="1" ht="63.75" x14ac:dyDescent="0.2">
      <c r="B314" s="297" t="s">
        <v>3641</v>
      </c>
      <c r="C314" s="193"/>
      <c r="D314" s="462" t="s">
        <v>3709</v>
      </c>
      <c r="E314" s="193"/>
      <c r="F314" s="193" t="s">
        <v>354</v>
      </c>
      <c r="G314" s="193" t="s">
        <v>3734</v>
      </c>
    </row>
    <row r="315" spans="2:7" s="301" customFormat="1" x14ac:dyDescent="0.2">
      <c r="B315" s="297" t="s">
        <v>3654</v>
      </c>
      <c r="C315" s="193"/>
      <c r="D315" s="462" t="s">
        <v>3655</v>
      </c>
      <c r="E315" s="193"/>
      <c r="F315" s="193"/>
      <c r="G315" s="193"/>
    </row>
    <row r="316" spans="2:7" s="301" customFormat="1" x14ac:dyDescent="0.2">
      <c r="B316" s="297" t="s">
        <v>3662</v>
      </c>
      <c r="C316" s="193"/>
      <c r="D316" s="297" t="s">
        <v>3663</v>
      </c>
      <c r="E316" s="193"/>
      <c r="F316" s="193" t="s">
        <v>354</v>
      </c>
      <c r="G316" s="193"/>
    </row>
    <row r="317" spans="2:7" s="301" customFormat="1" ht="25.5" x14ac:dyDescent="0.2">
      <c r="B317" s="297" t="s">
        <v>3669</v>
      </c>
      <c r="C317" s="193"/>
      <c r="D317" s="462" t="s">
        <v>3670</v>
      </c>
      <c r="E317" s="193"/>
      <c r="F317" s="193" t="s">
        <v>354</v>
      </c>
      <c r="G317" s="193" t="s">
        <v>354</v>
      </c>
    </row>
    <row r="318" spans="2:7" s="301" customFormat="1" ht="25.5" x14ac:dyDescent="0.2">
      <c r="B318" s="297"/>
      <c r="C318" s="193"/>
      <c r="D318" s="462" t="s">
        <v>3672</v>
      </c>
      <c r="E318" s="193"/>
      <c r="F318" s="193"/>
      <c r="G318" s="193" t="s">
        <v>354</v>
      </c>
    </row>
    <row r="319" spans="2:7" s="301" customFormat="1" x14ac:dyDescent="0.2">
      <c r="B319" s="297" t="s">
        <v>3677</v>
      </c>
      <c r="C319" s="193"/>
      <c r="D319" s="297" t="s">
        <v>3678</v>
      </c>
      <c r="E319" s="193"/>
      <c r="F319" s="193" t="s">
        <v>354</v>
      </c>
      <c r="G319" s="193"/>
    </row>
    <row r="320" spans="2:7" s="301" customFormat="1" ht="25.5" x14ac:dyDescent="0.2">
      <c r="B320" s="297" t="s">
        <v>3681</v>
      </c>
      <c r="C320" s="193"/>
      <c r="D320" s="462" t="s">
        <v>3682</v>
      </c>
      <c r="E320" s="193"/>
      <c r="F320" s="676"/>
      <c r="G320" s="193" t="s">
        <v>3734</v>
      </c>
    </row>
    <row r="321" spans="2:7" s="301" customFormat="1" x14ac:dyDescent="0.2">
      <c r="B321" s="297"/>
      <c r="C321" s="193"/>
      <c r="D321" s="297" t="s">
        <v>3687</v>
      </c>
      <c r="E321" s="193"/>
      <c r="F321" s="193"/>
      <c r="G321" s="193"/>
    </row>
    <row r="322" spans="2:7" s="301" customFormat="1" x14ac:dyDescent="0.2">
      <c r="B322" s="297" t="s">
        <v>3705</v>
      </c>
      <c r="C322" s="193"/>
      <c r="D322" s="462" t="s">
        <v>3721</v>
      </c>
      <c r="E322" s="193"/>
      <c r="F322" s="193"/>
      <c r="G322" s="193"/>
    </row>
    <row r="323" spans="2:7" s="301" customFormat="1" ht="25.5" x14ac:dyDescent="0.2">
      <c r="B323" s="297" t="s">
        <v>3724</v>
      </c>
      <c r="C323" s="193"/>
      <c r="D323" s="812" t="s">
        <v>3725</v>
      </c>
      <c r="E323" s="193"/>
      <c r="F323" s="193" t="s">
        <v>354</v>
      </c>
      <c r="G323" s="193" t="s">
        <v>3734</v>
      </c>
    </row>
    <row r="324" spans="2:7" s="301" customFormat="1" x14ac:dyDescent="0.2">
      <c r="B324" s="297"/>
      <c r="C324" s="193"/>
      <c r="D324" s="462" t="s">
        <v>3726</v>
      </c>
      <c r="E324" s="193"/>
      <c r="F324" s="193" t="s">
        <v>354</v>
      </c>
      <c r="G324" s="193" t="s">
        <v>3734</v>
      </c>
    </row>
    <row r="325" spans="2:7" s="301" customFormat="1" ht="43.5" customHeight="1" x14ac:dyDescent="0.2">
      <c r="B325" s="297" t="s">
        <v>3753</v>
      </c>
      <c r="C325" s="193"/>
      <c r="D325" s="462" t="s">
        <v>3759</v>
      </c>
      <c r="E325" s="193" t="s">
        <v>354</v>
      </c>
      <c r="F325" s="193" t="s">
        <v>354</v>
      </c>
      <c r="G325" s="193" t="s">
        <v>354</v>
      </c>
    </row>
    <row r="326" spans="2:7" s="646" customFormat="1" x14ac:dyDescent="0.2">
      <c r="B326" s="724" t="s">
        <v>3760</v>
      </c>
      <c r="C326" s="864"/>
      <c r="D326" s="724" t="s">
        <v>3761</v>
      </c>
      <c r="E326" s="864"/>
      <c r="F326" s="864"/>
      <c r="G326" s="864"/>
    </row>
    <row r="327" spans="2:7" s="301" customFormat="1" ht="25.5" x14ac:dyDescent="0.2">
      <c r="B327" s="297" t="s">
        <v>3765</v>
      </c>
      <c r="C327" s="193"/>
      <c r="D327" s="462" t="s">
        <v>3794</v>
      </c>
      <c r="E327" s="193"/>
      <c r="F327" s="193"/>
      <c r="G327" s="193"/>
    </row>
    <row r="328" spans="2:7" s="301" customFormat="1" ht="25.5" x14ac:dyDescent="0.2">
      <c r="B328" s="297" t="s">
        <v>3804</v>
      </c>
      <c r="C328" s="193"/>
      <c r="D328" s="462" t="s">
        <v>3805</v>
      </c>
      <c r="E328" s="193"/>
      <c r="F328" s="193"/>
      <c r="G328" s="193"/>
    </row>
    <row r="329" spans="2:7" s="301" customFormat="1" ht="25.5" x14ac:dyDescent="0.2">
      <c r="B329" s="297"/>
      <c r="C329" s="193"/>
      <c r="D329" s="175" t="s">
        <v>3857</v>
      </c>
      <c r="E329" s="193"/>
      <c r="F329" s="193"/>
      <c r="G329" s="193"/>
    </row>
    <row r="330" spans="2:7" s="301" customFormat="1" ht="25.5" x14ac:dyDescent="0.2">
      <c r="B330" s="297" t="s">
        <v>3793</v>
      </c>
      <c r="C330" s="193"/>
      <c r="D330" s="462" t="s">
        <v>3795</v>
      </c>
      <c r="E330" s="193" t="s">
        <v>354</v>
      </c>
      <c r="F330" s="193" t="s">
        <v>354</v>
      </c>
      <c r="G330" s="193"/>
    </row>
    <row r="331" spans="2:7" s="301" customFormat="1" ht="25.5" x14ac:dyDescent="0.2">
      <c r="B331" s="297"/>
      <c r="C331" s="193"/>
      <c r="D331" s="462" t="s">
        <v>3796</v>
      </c>
      <c r="E331" s="193" t="s">
        <v>354</v>
      </c>
      <c r="F331" s="193" t="s">
        <v>354</v>
      </c>
      <c r="G331" s="193"/>
    </row>
    <row r="332" spans="2:7" s="301" customFormat="1" ht="25.5" x14ac:dyDescent="0.2">
      <c r="B332" s="297"/>
      <c r="C332" s="193"/>
      <c r="D332" s="462" t="s">
        <v>3801</v>
      </c>
      <c r="E332" s="193"/>
      <c r="F332" s="193"/>
      <c r="G332" s="193" t="s">
        <v>354</v>
      </c>
    </row>
    <row r="333" spans="2:7" s="301" customFormat="1" ht="25.5" x14ac:dyDescent="0.2">
      <c r="B333" s="297"/>
      <c r="C333" s="193"/>
      <c r="D333" s="462" t="s">
        <v>3800</v>
      </c>
      <c r="E333" s="193"/>
      <c r="F333" s="193"/>
      <c r="G333" s="193" t="s">
        <v>354</v>
      </c>
    </row>
    <row r="334" spans="2:7" s="301" customFormat="1" ht="25.5" x14ac:dyDescent="0.2">
      <c r="B334" s="297" t="s">
        <v>3845</v>
      </c>
      <c r="C334" s="193"/>
      <c r="D334" s="462" t="s">
        <v>3856</v>
      </c>
      <c r="E334" s="193"/>
      <c r="F334" s="193"/>
      <c r="G334" s="193" t="s">
        <v>354</v>
      </c>
    </row>
    <row r="335" spans="2:7" s="301" customFormat="1" x14ac:dyDescent="0.2">
      <c r="B335" s="297"/>
      <c r="C335" s="193"/>
      <c r="D335" s="724" t="s">
        <v>3849</v>
      </c>
      <c r="E335" s="193"/>
      <c r="F335" s="193"/>
      <c r="G335" s="193"/>
    </row>
    <row r="336" spans="2:7" s="301" customFormat="1" x14ac:dyDescent="0.2">
      <c r="B336" s="297"/>
      <c r="C336" s="193"/>
      <c r="D336" s="724" t="s">
        <v>3850</v>
      </c>
      <c r="E336" s="193"/>
      <c r="F336" s="193"/>
      <c r="G336" s="193"/>
    </row>
    <row r="337" spans="1:7" s="301" customFormat="1" ht="52.5" customHeight="1" x14ac:dyDescent="0.2">
      <c r="B337" s="297" t="s">
        <v>3855</v>
      </c>
      <c r="C337" s="193"/>
      <c r="D337" s="462" t="s">
        <v>3859</v>
      </c>
      <c r="E337" s="193"/>
      <c r="F337" s="193" t="s">
        <v>354</v>
      </c>
      <c r="G337" s="193" t="s">
        <v>354</v>
      </c>
    </row>
    <row r="338" spans="1:7" s="301" customFormat="1" x14ac:dyDescent="0.2">
      <c r="B338" s="297" t="s">
        <v>3862</v>
      </c>
      <c r="C338" s="193"/>
      <c r="D338" s="462" t="s">
        <v>3863</v>
      </c>
      <c r="E338" s="193"/>
      <c r="F338" s="193" t="s">
        <v>354</v>
      </c>
      <c r="G338" s="193"/>
    </row>
    <row r="339" spans="1:7" s="301" customFormat="1" x14ac:dyDescent="0.2">
      <c r="B339" s="297" t="s">
        <v>3865</v>
      </c>
      <c r="C339" s="193"/>
      <c r="D339" s="297" t="s">
        <v>3866</v>
      </c>
      <c r="E339" s="193"/>
      <c r="F339" s="193" t="s">
        <v>354</v>
      </c>
      <c r="G339" s="193"/>
    </row>
    <row r="340" spans="1:7" s="301" customFormat="1" ht="25.5" x14ac:dyDescent="0.2">
      <c r="B340" s="297" t="s">
        <v>3889</v>
      </c>
      <c r="C340" s="193"/>
      <c r="D340" s="462" t="s">
        <v>3890</v>
      </c>
      <c r="E340" s="193"/>
      <c r="F340" s="193"/>
      <c r="G340" s="193"/>
    </row>
    <row r="341" spans="1:7" s="301" customFormat="1" ht="25.5" x14ac:dyDescent="0.2">
      <c r="B341" s="297" t="s">
        <v>3891</v>
      </c>
      <c r="C341" s="193"/>
      <c r="D341" s="462" t="s">
        <v>3895</v>
      </c>
      <c r="E341" s="193"/>
      <c r="F341" s="193"/>
      <c r="G341" s="193"/>
    </row>
    <row r="342" spans="1:7" s="301" customFormat="1" ht="25.5" x14ac:dyDescent="0.2">
      <c r="B342" s="297" t="s">
        <v>3898</v>
      </c>
      <c r="C342" s="193"/>
      <c r="D342" s="462" t="s">
        <v>3897</v>
      </c>
      <c r="E342" s="193"/>
      <c r="F342" s="193" t="s">
        <v>354</v>
      </c>
      <c r="G342" s="193"/>
    </row>
    <row r="343" spans="1:7" s="301" customFormat="1" x14ac:dyDescent="0.2">
      <c r="B343" s="297" t="s">
        <v>3916</v>
      </c>
      <c r="C343" s="193"/>
      <c r="D343" s="462" t="s">
        <v>3917</v>
      </c>
      <c r="E343" s="193"/>
      <c r="F343" s="193" t="s">
        <v>354</v>
      </c>
      <c r="G343" s="193"/>
    </row>
    <row r="344" spans="1:7" s="301" customFormat="1" ht="25.5" x14ac:dyDescent="0.2">
      <c r="B344" s="297" t="s">
        <v>3921</v>
      </c>
      <c r="C344" s="193"/>
      <c r="D344" s="462" t="s">
        <v>3922</v>
      </c>
      <c r="E344" s="193"/>
      <c r="F344" s="193" t="s">
        <v>354</v>
      </c>
      <c r="G344" s="193" t="s">
        <v>354</v>
      </c>
    </row>
    <row r="345" spans="1:7" s="301" customFormat="1" ht="54" customHeight="1" x14ac:dyDescent="0.2">
      <c r="B345" s="297" t="s">
        <v>3926</v>
      </c>
      <c r="C345" s="193"/>
      <c r="D345" s="560" t="s">
        <v>3966</v>
      </c>
      <c r="E345" s="193"/>
      <c r="F345" s="193" t="s">
        <v>354</v>
      </c>
      <c r="G345" s="193" t="s">
        <v>354</v>
      </c>
    </row>
    <row r="346" spans="1:7" s="301" customFormat="1" ht="38.25" x14ac:dyDescent="0.2">
      <c r="B346" s="297" t="s">
        <v>3940</v>
      </c>
      <c r="C346" s="193"/>
      <c r="D346" s="560" t="s">
        <v>3958</v>
      </c>
      <c r="E346" s="193" t="s">
        <v>354</v>
      </c>
      <c r="F346" s="193" t="s">
        <v>354</v>
      </c>
      <c r="G346" s="193" t="s">
        <v>354</v>
      </c>
    </row>
    <row r="347" spans="1:7" s="301" customFormat="1" x14ac:dyDescent="0.2">
      <c r="B347" s="297" t="s">
        <v>3960</v>
      </c>
      <c r="C347" s="193"/>
      <c r="D347" s="724" t="s">
        <v>3963</v>
      </c>
      <c r="E347" s="193"/>
      <c r="F347" s="193"/>
      <c r="G347" s="193"/>
    </row>
    <row r="348" spans="1:7" s="301" customFormat="1" x14ac:dyDescent="0.2">
      <c r="B348" s="297" t="s">
        <v>3960</v>
      </c>
      <c r="C348" s="193"/>
      <c r="D348" s="724" t="s">
        <v>3959</v>
      </c>
      <c r="E348" s="193"/>
      <c r="F348" s="193"/>
      <c r="G348" s="193"/>
    </row>
    <row r="349" spans="1:7" s="301" customFormat="1" x14ac:dyDescent="0.2">
      <c r="A349" s="301" t="s">
        <v>3968</v>
      </c>
      <c r="B349" s="297" t="s">
        <v>3967</v>
      </c>
      <c r="C349" s="193"/>
      <c r="D349" s="298" t="s">
        <v>2362</v>
      </c>
      <c r="E349" s="193"/>
      <c r="F349" s="193"/>
      <c r="G349" s="193"/>
    </row>
    <row r="350" spans="1:7" s="301" customFormat="1" x14ac:dyDescent="0.2">
      <c r="B350" s="297"/>
      <c r="C350" s="193"/>
      <c r="D350" s="129"/>
      <c r="E350" s="193"/>
      <c r="F350" s="193"/>
      <c r="G350" s="193"/>
    </row>
    <row r="351" spans="1:7" x14ac:dyDescent="0.2">
      <c r="A351" s="2" t="s">
        <v>2654</v>
      </c>
      <c r="D351" s="210"/>
    </row>
    <row r="352" spans="1:7" x14ac:dyDescent="0.2">
      <c r="A352" s="2"/>
      <c r="C352" s="659" t="s">
        <v>3611</v>
      </c>
      <c r="D352" s="210"/>
    </row>
    <row r="353" spans="1:7" x14ac:dyDescent="0.2">
      <c r="A353" s="2"/>
      <c r="C353" s="659"/>
      <c r="D353" s="210" t="s">
        <v>3153</v>
      </c>
    </row>
    <row r="354" spans="1:7" x14ac:dyDescent="0.2">
      <c r="C354" s="608" t="s">
        <v>2777</v>
      </c>
    </row>
    <row r="355" spans="1:7" x14ac:dyDescent="0.2">
      <c r="C355" s="608"/>
      <c r="D355" s="12" t="s">
        <v>3442</v>
      </c>
    </row>
    <row r="356" spans="1:7" x14ac:dyDescent="0.2">
      <c r="C356" s="208"/>
      <c r="D356" t="s">
        <v>3294</v>
      </c>
    </row>
    <row r="357" spans="1:7" s="12" customFormat="1" x14ac:dyDescent="0.2">
      <c r="C357" s="124"/>
      <c r="D357" s="210" t="s">
        <v>2655</v>
      </c>
      <c r="E357" s="21"/>
      <c r="F357" s="21"/>
      <c r="G357" s="21"/>
    </row>
    <row r="358" spans="1:7" s="301" customFormat="1" ht="21.75" customHeight="1" x14ac:dyDescent="0.2">
      <c r="C358" s="193"/>
      <c r="D358" s="609" t="s">
        <v>2656</v>
      </c>
      <c r="E358" s="174"/>
      <c r="F358" s="174"/>
      <c r="G358" s="174"/>
    </row>
    <row r="359" spans="1:7" s="301" customFormat="1" x14ac:dyDescent="0.2">
      <c r="C359" s="193"/>
      <c r="D359" s="609" t="s">
        <v>2657</v>
      </c>
      <c r="E359" s="174"/>
      <c r="F359" s="174"/>
      <c r="G359" s="174"/>
    </row>
    <row r="361" spans="1:7" x14ac:dyDescent="0.2">
      <c r="A361" s="2" t="s">
        <v>3619</v>
      </c>
      <c r="B361" s="12"/>
      <c r="D361" s="12"/>
    </row>
    <row r="362" spans="1:7" x14ac:dyDescent="0.2">
      <c r="A362" s="2"/>
      <c r="B362" s="12"/>
      <c r="D362" s="12" t="s">
        <v>3621</v>
      </c>
    </row>
    <row r="363" spans="1:7" x14ac:dyDescent="0.2">
      <c r="D363" s="12" t="s">
        <v>3620</v>
      </c>
    </row>
    <row r="370" spans="4:4" x14ac:dyDescent="0.2">
      <c r="D370" s="131"/>
    </row>
    <row r="371" spans="4:4" x14ac:dyDescent="0.2">
      <c r="D371" s="131"/>
    </row>
  </sheetData>
  <hyperlinks>
    <hyperlink ref="H1" location="Index!A1" display="back to index" xr:uid="{00000000-0004-0000-1900-000000000000}"/>
    <hyperlink ref="D329" location="'SE Diagrams'!A1" display="Replaced state event diagrams with excel drawn equivalents. This allows hyperlinks to be added." xr:uid="{B2BBFEFF-1B9D-43C0-9E12-008D69B5599D}"/>
  </hyperlinks>
  <printOptions gridLines="1"/>
  <pageMargins left="0.70866141732283472" right="0.70866141732283472" top="0.74803149606299213" bottom="0.74803149606299213" header="0.31496062992125984" footer="0.31496062992125984"/>
  <pageSetup paperSize="9" orientation="landscape" r:id="rId1"/>
  <legacy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N1291"/>
  <sheetViews>
    <sheetView workbookViewId="0">
      <selection activeCell="D322" sqref="D322"/>
    </sheetView>
  </sheetViews>
  <sheetFormatPr defaultRowHeight="12.75" x14ac:dyDescent="0.2"/>
  <cols>
    <col min="1" max="1" width="8.42578125" style="641" customWidth="1"/>
    <col min="2" max="2" width="12.7109375" style="5" bestFit="1" customWidth="1"/>
    <col min="3" max="3" width="9.140625" customWidth="1"/>
    <col min="4" max="4" width="33" customWidth="1"/>
  </cols>
  <sheetData>
    <row r="1" spans="1:14" s="70" customFormat="1" ht="27" customHeight="1" x14ac:dyDescent="0.4">
      <c r="A1" s="640" t="s">
        <v>2846</v>
      </c>
      <c r="B1" s="306"/>
      <c r="K1" s="306"/>
      <c r="N1" s="565" t="s">
        <v>2210</v>
      </c>
    </row>
    <row r="2" spans="1:14" s="638" customFormat="1" ht="31.5" customHeight="1" x14ac:dyDescent="0.25">
      <c r="A2" s="642" t="s">
        <v>2847</v>
      </c>
      <c r="B2" s="639" t="s">
        <v>2843</v>
      </c>
      <c r="C2" s="638" t="s">
        <v>2845</v>
      </c>
      <c r="D2" s="638" t="s">
        <v>2844</v>
      </c>
      <c r="K2" s="639"/>
      <c r="N2" s="565"/>
    </row>
    <row r="3" spans="1:14" x14ac:dyDescent="0.2">
      <c r="A3" s="641">
        <v>1</v>
      </c>
      <c r="B3" s="21" t="s">
        <v>680</v>
      </c>
      <c r="D3" s="645" t="s">
        <v>2848</v>
      </c>
      <c r="H3" s="2"/>
    </row>
    <row r="4" spans="1:14" x14ac:dyDescent="0.2">
      <c r="A4" s="641">
        <f>A3+1</f>
        <v>2</v>
      </c>
      <c r="B4" s="5" t="s">
        <v>837</v>
      </c>
      <c r="C4" s="12" t="s">
        <v>2825</v>
      </c>
      <c r="D4" s="646" t="s">
        <v>2849</v>
      </c>
    </row>
    <row r="5" spans="1:14" x14ac:dyDescent="0.2">
      <c r="A5" s="641">
        <f t="shared" ref="A5:A68" si="0">A4+1</f>
        <v>3</v>
      </c>
      <c r="B5" s="5" t="s">
        <v>680</v>
      </c>
      <c r="C5" t="s">
        <v>2816</v>
      </c>
    </row>
    <row r="6" spans="1:14" x14ac:dyDescent="0.2">
      <c r="A6" s="641">
        <f t="shared" si="0"/>
        <v>4</v>
      </c>
    </row>
    <row r="7" spans="1:14" x14ac:dyDescent="0.2">
      <c r="A7" s="641">
        <f t="shared" si="0"/>
        <v>5</v>
      </c>
      <c r="D7" t="s">
        <v>2817</v>
      </c>
    </row>
    <row r="8" spans="1:14" x14ac:dyDescent="0.2">
      <c r="A8" s="641">
        <f t="shared" si="0"/>
        <v>6</v>
      </c>
      <c r="B8" s="5" t="s">
        <v>680</v>
      </c>
      <c r="D8" s="12" t="s">
        <v>2850</v>
      </c>
    </row>
    <row r="9" spans="1:14" x14ac:dyDescent="0.2">
      <c r="A9" s="641">
        <f t="shared" si="0"/>
        <v>7</v>
      </c>
    </row>
    <row r="10" spans="1:14" x14ac:dyDescent="0.2">
      <c r="A10" s="641">
        <f t="shared" si="0"/>
        <v>8</v>
      </c>
    </row>
    <row r="11" spans="1:14" x14ac:dyDescent="0.2">
      <c r="A11" s="641">
        <f t="shared" si="0"/>
        <v>9</v>
      </c>
    </row>
    <row r="12" spans="1:14" x14ac:dyDescent="0.2">
      <c r="A12" s="641">
        <f t="shared" si="0"/>
        <v>10</v>
      </c>
    </row>
    <row r="13" spans="1:14" x14ac:dyDescent="0.2">
      <c r="A13" s="641">
        <f t="shared" si="0"/>
        <v>11</v>
      </c>
    </row>
    <row r="14" spans="1:14" x14ac:dyDescent="0.2">
      <c r="A14" s="641">
        <f t="shared" si="0"/>
        <v>12</v>
      </c>
    </row>
    <row r="15" spans="1:14" x14ac:dyDescent="0.2">
      <c r="A15" s="641">
        <f t="shared" si="0"/>
        <v>13</v>
      </c>
    </row>
    <row r="16" spans="1:14" x14ac:dyDescent="0.2">
      <c r="A16" s="641">
        <f t="shared" si="0"/>
        <v>14</v>
      </c>
    </row>
    <row r="17" spans="1:4" x14ac:dyDescent="0.2">
      <c r="A17" s="641">
        <f t="shared" si="0"/>
        <v>15</v>
      </c>
    </row>
    <row r="18" spans="1:4" x14ac:dyDescent="0.2">
      <c r="A18" s="641">
        <f t="shared" si="0"/>
        <v>16</v>
      </c>
    </row>
    <row r="19" spans="1:4" x14ac:dyDescent="0.2">
      <c r="A19" s="641">
        <f t="shared" si="0"/>
        <v>17</v>
      </c>
      <c r="D19" t="s">
        <v>2818</v>
      </c>
    </row>
    <row r="20" spans="1:4" x14ac:dyDescent="0.2">
      <c r="A20" s="641">
        <f t="shared" si="0"/>
        <v>18</v>
      </c>
    </row>
    <row r="21" spans="1:4" x14ac:dyDescent="0.2">
      <c r="A21" s="641">
        <f t="shared" si="0"/>
        <v>19</v>
      </c>
    </row>
    <row r="22" spans="1:4" x14ac:dyDescent="0.2">
      <c r="A22" s="641">
        <f t="shared" si="0"/>
        <v>20</v>
      </c>
    </row>
    <row r="23" spans="1:4" x14ac:dyDescent="0.2">
      <c r="A23" s="641">
        <f t="shared" si="0"/>
        <v>21</v>
      </c>
    </row>
    <row r="24" spans="1:4" x14ac:dyDescent="0.2">
      <c r="A24" s="641">
        <f t="shared" si="0"/>
        <v>22</v>
      </c>
      <c r="B24" s="5" t="s">
        <v>680</v>
      </c>
    </row>
    <row r="25" spans="1:4" x14ac:dyDescent="0.2">
      <c r="A25" s="641">
        <f t="shared" si="0"/>
        <v>23</v>
      </c>
      <c r="B25" s="5" t="s">
        <v>680</v>
      </c>
    </row>
    <row r="26" spans="1:4" x14ac:dyDescent="0.2">
      <c r="A26" s="641">
        <f t="shared" si="0"/>
        <v>24</v>
      </c>
      <c r="B26" s="5" t="s">
        <v>680</v>
      </c>
    </row>
    <row r="27" spans="1:4" x14ac:dyDescent="0.2">
      <c r="A27" s="641">
        <f t="shared" si="0"/>
        <v>25</v>
      </c>
      <c r="B27" s="5" t="s">
        <v>680</v>
      </c>
    </row>
    <row r="28" spans="1:4" x14ac:dyDescent="0.2">
      <c r="A28" s="641">
        <f t="shared" si="0"/>
        <v>26</v>
      </c>
      <c r="B28" s="5" t="s">
        <v>680</v>
      </c>
    </row>
    <row r="29" spans="1:4" x14ac:dyDescent="0.2">
      <c r="A29" s="641">
        <f t="shared" si="0"/>
        <v>27</v>
      </c>
      <c r="B29" s="5" t="s">
        <v>680</v>
      </c>
    </row>
    <row r="30" spans="1:4" x14ac:dyDescent="0.2">
      <c r="A30" s="641">
        <f t="shared" si="0"/>
        <v>28</v>
      </c>
      <c r="B30" s="5" t="s">
        <v>837</v>
      </c>
      <c r="D30" t="s">
        <v>2819</v>
      </c>
    </row>
    <row r="31" spans="1:4" x14ac:dyDescent="0.2">
      <c r="A31" s="641">
        <f t="shared" si="0"/>
        <v>29</v>
      </c>
      <c r="D31" t="s">
        <v>2820</v>
      </c>
    </row>
    <row r="32" spans="1:4" x14ac:dyDescent="0.2">
      <c r="A32" s="641">
        <f t="shared" si="0"/>
        <v>30</v>
      </c>
    </row>
    <row r="33" spans="1:4" x14ac:dyDescent="0.2">
      <c r="A33" s="641">
        <f t="shared" si="0"/>
        <v>31</v>
      </c>
    </row>
    <row r="34" spans="1:4" x14ac:dyDescent="0.2">
      <c r="A34" s="641">
        <f t="shared" si="0"/>
        <v>32</v>
      </c>
    </row>
    <row r="35" spans="1:4" x14ac:dyDescent="0.2">
      <c r="A35" s="641">
        <f t="shared" si="0"/>
        <v>33</v>
      </c>
      <c r="B35" s="5" t="s">
        <v>680</v>
      </c>
      <c r="D35" t="s">
        <v>2821</v>
      </c>
    </row>
    <row r="36" spans="1:4" x14ac:dyDescent="0.2">
      <c r="A36" s="641">
        <f t="shared" si="0"/>
        <v>34</v>
      </c>
      <c r="B36" s="5" t="s">
        <v>680</v>
      </c>
      <c r="D36" t="s">
        <v>2822</v>
      </c>
    </row>
    <row r="37" spans="1:4" x14ac:dyDescent="0.2">
      <c r="A37" s="641">
        <f t="shared" si="0"/>
        <v>35</v>
      </c>
      <c r="B37" s="5" t="s">
        <v>680</v>
      </c>
    </row>
    <row r="38" spans="1:4" x14ac:dyDescent="0.2">
      <c r="A38" s="641">
        <f t="shared" si="0"/>
        <v>36</v>
      </c>
      <c r="B38" s="5" t="s">
        <v>680</v>
      </c>
    </row>
    <row r="39" spans="1:4" x14ac:dyDescent="0.2">
      <c r="A39" s="641">
        <f t="shared" si="0"/>
        <v>37</v>
      </c>
      <c r="B39" s="5" t="s">
        <v>837</v>
      </c>
      <c r="D39" t="s">
        <v>2823</v>
      </c>
    </row>
    <row r="40" spans="1:4" x14ac:dyDescent="0.2">
      <c r="A40" s="641">
        <f t="shared" si="0"/>
        <v>38</v>
      </c>
      <c r="B40" s="5" t="s">
        <v>680</v>
      </c>
    </row>
    <row r="41" spans="1:4" x14ac:dyDescent="0.2">
      <c r="A41" s="641">
        <f t="shared" si="0"/>
        <v>39</v>
      </c>
      <c r="B41" s="5" t="s">
        <v>837</v>
      </c>
      <c r="D41" t="s">
        <v>2824</v>
      </c>
    </row>
    <row r="42" spans="1:4" x14ac:dyDescent="0.2">
      <c r="A42" s="641">
        <f t="shared" si="0"/>
        <v>40</v>
      </c>
      <c r="B42" s="5" t="s">
        <v>680</v>
      </c>
    </row>
    <row r="43" spans="1:4" x14ac:dyDescent="0.2">
      <c r="A43" s="641">
        <f t="shared" si="0"/>
        <v>41</v>
      </c>
      <c r="B43" s="5" t="s">
        <v>680</v>
      </c>
    </row>
    <row r="44" spans="1:4" x14ac:dyDescent="0.2">
      <c r="A44" s="641">
        <f t="shared" si="0"/>
        <v>42</v>
      </c>
      <c r="B44" s="5" t="s">
        <v>680</v>
      </c>
    </row>
    <row r="45" spans="1:4" x14ac:dyDescent="0.2">
      <c r="A45" s="641">
        <f t="shared" si="0"/>
        <v>43</v>
      </c>
      <c r="B45" s="5" t="s">
        <v>680</v>
      </c>
    </row>
    <row r="46" spans="1:4" x14ac:dyDescent="0.2">
      <c r="A46" s="641">
        <f t="shared" si="0"/>
        <v>44</v>
      </c>
      <c r="B46" s="5" t="s">
        <v>680</v>
      </c>
    </row>
    <row r="47" spans="1:4" x14ac:dyDescent="0.2">
      <c r="A47" s="641">
        <f t="shared" si="0"/>
        <v>45</v>
      </c>
      <c r="B47" s="5" t="s">
        <v>680</v>
      </c>
    </row>
    <row r="48" spans="1:4" x14ac:dyDescent="0.2">
      <c r="A48" s="641">
        <f t="shared" si="0"/>
        <v>46</v>
      </c>
      <c r="B48" s="5" t="s">
        <v>680</v>
      </c>
    </row>
    <row r="49" spans="1:4" x14ac:dyDescent="0.2">
      <c r="A49" s="641">
        <f t="shared" si="0"/>
        <v>47</v>
      </c>
    </row>
    <row r="50" spans="1:4" x14ac:dyDescent="0.2">
      <c r="A50" s="641">
        <f t="shared" si="0"/>
        <v>48</v>
      </c>
      <c r="B50" s="5" t="s">
        <v>680</v>
      </c>
    </row>
    <row r="51" spans="1:4" x14ac:dyDescent="0.2">
      <c r="A51" s="641">
        <f t="shared" si="0"/>
        <v>49</v>
      </c>
      <c r="B51" s="5" t="s">
        <v>680</v>
      </c>
    </row>
    <row r="52" spans="1:4" x14ac:dyDescent="0.2">
      <c r="A52" s="641">
        <f t="shared" si="0"/>
        <v>50</v>
      </c>
      <c r="B52" s="5" t="s">
        <v>680</v>
      </c>
    </row>
    <row r="53" spans="1:4" x14ac:dyDescent="0.2">
      <c r="A53" s="641">
        <f t="shared" si="0"/>
        <v>51</v>
      </c>
      <c r="B53" s="5" t="s">
        <v>680</v>
      </c>
    </row>
    <row r="54" spans="1:4" x14ac:dyDescent="0.2">
      <c r="A54" s="641">
        <f t="shared" si="0"/>
        <v>52</v>
      </c>
      <c r="B54" s="5" t="s">
        <v>680</v>
      </c>
    </row>
    <row r="55" spans="1:4" x14ac:dyDescent="0.2">
      <c r="A55" s="641">
        <f t="shared" si="0"/>
        <v>53</v>
      </c>
      <c r="D55" t="s">
        <v>2825</v>
      </c>
    </row>
    <row r="56" spans="1:4" x14ac:dyDescent="0.2">
      <c r="A56" s="641">
        <f t="shared" si="0"/>
        <v>54</v>
      </c>
      <c r="B56" s="5" t="s">
        <v>680</v>
      </c>
    </row>
    <row r="57" spans="1:4" x14ac:dyDescent="0.2">
      <c r="A57" s="641">
        <f t="shared" si="0"/>
        <v>55</v>
      </c>
      <c r="B57" s="5" t="s">
        <v>680</v>
      </c>
    </row>
    <row r="58" spans="1:4" x14ac:dyDescent="0.2">
      <c r="A58" s="641">
        <f t="shared" si="0"/>
        <v>56</v>
      </c>
      <c r="B58" s="5" t="s">
        <v>680</v>
      </c>
      <c r="D58" t="s">
        <v>2826</v>
      </c>
    </row>
    <row r="59" spans="1:4" x14ac:dyDescent="0.2">
      <c r="A59" s="641">
        <f t="shared" si="0"/>
        <v>57</v>
      </c>
      <c r="B59" s="5" t="s">
        <v>680</v>
      </c>
    </row>
    <row r="60" spans="1:4" x14ac:dyDescent="0.2">
      <c r="A60" s="641">
        <f t="shared" si="0"/>
        <v>58</v>
      </c>
      <c r="B60" s="5" t="s">
        <v>837</v>
      </c>
    </row>
    <row r="61" spans="1:4" x14ac:dyDescent="0.2">
      <c r="A61" s="641">
        <f t="shared" si="0"/>
        <v>59</v>
      </c>
    </row>
    <row r="62" spans="1:4" x14ac:dyDescent="0.2">
      <c r="A62" s="641">
        <f t="shared" si="0"/>
        <v>60</v>
      </c>
      <c r="B62" s="5" t="s">
        <v>680</v>
      </c>
    </row>
    <row r="63" spans="1:4" x14ac:dyDescent="0.2">
      <c r="A63" s="641">
        <f t="shared" si="0"/>
        <v>61</v>
      </c>
      <c r="B63" s="5" t="s">
        <v>837</v>
      </c>
    </row>
    <row r="64" spans="1:4" x14ac:dyDescent="0.2">
      <c r="A64" s="641">
        <f t="shared" si="0"/>
        <v>62</v>
      </c>
      <c r="B64" s="5" t="s">
        <v>680</v>
      </c>
    </row>
    <row r="65" spans="1:2" x14ac:dyDescent="0.2">
      <c r="A65" s="641">
        <f t="shared" si="0"/>
        <v>63</v>
      </c>
    </row>
    <row r="66" spans="1:2" x14ac:dyDescent="0.2">
      <c r="A66" s="641">
        <f t="shared" si="0"/>
        <v>64</v>
      </c>
    </row>
    <row r="67" spans="1:2" x14ac:dyDescent="0.2">
      <c r="A67" s="641">
        <f t="shared" si="0"/>
        <v>65</v>
      </c>
    </row>
    <row r="68" spans="1:2" x14ac:dyDescent="0.2">
      <c r="A68" s="641">
        <f t="shared" si="0"/>
        <v>66</v>
      </c>
      <c r="B68" s="5" t="s">
        <v>680</v>
      </c>
    </row>
    <row r="69" spans="1:2" x14ac:dyDescent="0.2">
      <c r="A69" s="641">
        <f t="shared" ref="A69:A132" si="1">A68+1</f>
        <v>67</v>
      </c>
      <c r="B69" s="5" t="s">
        <v>680</v>
      </c>
    </row>
    <row r="70" spans="1:2" x14ac:dyDescent="0.2">
      <c r="A70" s="641">
        <f t="shared" si="1"/>
        <v>68</v>
      </c>
      <c r="B70" s="5" t="s">
        <v>680</v>
      </c>
    </row>
    <row r="71" spans="1:2" x14ac:dyDescent="0.2">
      <c r="A71" s="641">
        <f t="shared" si="1"/>
        <v>69</v>
      </c>
    </row>
    <row r="72" spans="1:2" x14ac:dyDescent="0.2">
      <c r="A72" s="641">
        <f t="shared" si="1"/>
        <v>70</v>
      </c>
    </row>
    <row r="73" spans="1:2" x14ac:dyDescent="0.2">
      <c r="A73" s="641">
        <f t="shared" si="1"/>
        <v>71</v>
      </c>
    </row>
    <row r="74" spans="1:2" x14ac:dyDescent="0.2">
      <c r="A74" s="641">
        <f t="shared" si="1"/>
        <v>72</v>
      </c>
      <c r="B74" s="5" t="s">
        <v>837</v>
      </c>
    </row>
    <row r="75" spans="1:2" x14ac:dyDescent="0.2">
      <c r="A75" s="641">
        <f t="shared" si="1"/>
        <v>73</v>
      </c>
      <c r="B75" s="5" t="s">
        <v>680</v>
      </c>
    </row>
    <row r="76" spans="1:2" x14ac:dyDescent="0.2">
      <c r="A76" s="641">
        <f t="shared" si="1"/>
        <v>74</v>
      </c>
    </row>
    <row r="77" spans="1:2" x14ac:dyDescent="0.2">
      <c r="A77" s="641">
        <f t="shared" si="1"/>
        <v>75</v>
      </c>
    </row>
    <row r="78" spans="1:2" x14ac:dyDescent="0.2">
      <c r="A78" s="641">
        <f t="shared" si="1"/>
        <v>76</v>
      </c>
    </row>
    <row r="79" spans="1:2" x14ac:dyDescent="0.2">
      <c r="A79" s="641">
        <f t="shared" si="1"/>
        <v>77</v>
      </c>
    </row>
    <row r="80" spans="1:2" x14ac:dyDescent="0.2">
      <c r="A80" s="641">
        <f t="shared" si="1"/>
        <v>78</v>
      </c>
      <c r="B80" s="5" t="s">
        <v>680</v>
      </c>
    </row>
    <row r="81" spans="1:2" x14ac:dyDescent="0.2">
      <c r="A81" s="641">
        <f t="shared" si="1"/>
        <v>79</v>
      </c>
      <c r="B81" s="5" t="s">
        <v>680</v>
      </c>
    </row>
    <row r="82" spans="1:2" x14ac:dyDescent="0.2">
      <c r="A82" s="641">
        <f t="shared" si="1"/>
        <v>80</v>
      </c>
    </row>
    <row r="83" spans="1:2" x14ac:dyDescent="0.2">
      <c r="A83" s="641">
        <f t="shared" si="1"/>
        <v>81</v>
      </c>
    </row>
    <row r="84" spans="1:2" x14ac:dyDescent="0.2">
      <c r="A84" s="641">
        <f t="shared" si="1"/>
        <v>82</v>
      </c>
    </row>
    <row r="85" spans="1:2" x14ac:dyDescent="0.2">
      <c r="A85" s="641">
        <f t="shared" si="1"/>
        <v>83</v>
      </c>
    </row>
    <row r="86" spans="1:2" x14ac:dyDescent="0.2">
      <c r="A86" s="641">
        <f t="shared" si="1"/>
        <v>84</v>
      </c>
    </row>
    <row r="87" spans="1:2" x14ac:dyDescent="0.2">
      <c r="A87" s="641">
        <f t="shared" si="1"/>
        <v>85</v>
      </c>
    </row>
    <row r="88" spans="1:2" x14ac:dyDescent="0.2">
      <c r="A88" s="641">
        <f t="shared" si="1"/>
        <v>86</v>
      </c>
    </row>
    <row r="89" spans="1:2" x14ac:dyDescent="0.2">
      <c r="A89" s="641">
        <f t="shared" si="1"/>
        <v>87</v>
      </c>
    </row>
    <row r="90" spans="1:2" x14ac:dyDescent="0.2">
      <c r="A90" s="641">
        <f t="shared" si="1"/>
        <v>88</v>
      </c>
    </row>
    <row r="91" spans="1:2" x14ac:dyDescent="0.2">
      <c r="A91" s="641">
        <f t="shared" si="1"/>
        <v>89</v>
      </c>
    </row>
    <row r="92" spans="1:2" x14ac:dyDescent="0.2">
      <c r="A92" s="641">
        <f t="shared" si="1"/>
        <v>90</v>
      </c>
    </row>
    <row r="93" spans="1:2" x14ac:dyDescent="0.2">
      <c r="A93" s="641">
        <f t="shared" si="1"/>
        <v>91</v>
      </c>
      <c r="B93" s="5" t="s">
        <v>837</v>
      </c>
    </row>
    <row r="94" spans="1:2" x14ac:dyDescent="0.2">
      <c r="A94" s="641">
        <f t="shared" si="1"/>
        <v>92</v>
      </c>
    </row>
    <row r="95" spans="1:2" x14ac:dyDescent="0.2">
      <c r="A95" s="641">
        <f t="shared" si="1"/>
        <v>93</v>
      </c>
    </row>
    <row r="96" spans="1:2" x14ac:dyDescent="0.2">
      <c r="A96" s="641">
        <f t="shared" si="1"/>
        <v>94</v>
      </c>
    </row>
    <row r="97" spans="1:3" x14ac:dyDescent="0.2">
      <c r="A97" s="641">
        <f t="shared" si="1"/>
        <v>95</v>
      </c>
    </row>
    <row r="98" spans="1:3" x14ac:dyDescent="0.2">
      <c r="A98" s="641">
        <f t="shared" si="1"/>
        <v>96</v>
      </c>
      <c r="B98" s="5" t="s">
        <v>837</v>
      </c>
      <c r="C98" t="s">
        <v>2827</v>
      </c>
    </row>
    <row r="99" spans="1:3" x14ac:dyDescent="0.2">
      <c r="A99" s="641">
        <f t="shared" si="1"/>
        <v>97</v>
      </c>
    </row>
    <row r="100" spans="1:3" x14ac:dyDescent="0.2">
      <c r="A100" s="641">
        <f t="shared" si="1"/>
        <v>98</v>
      </c>
    </row>
    <row r="101" spans="1:3" x14ac:dyDescent="0.2">
      <c r="A101" s="641">
        <f t="shared" si="1"/>
        <v>99</v>
      </c>
    </row>
    <row r="102" spans="1:3" x14ac:dyDescent="0.2">
      <c r="A102" s="641">
        <f t="shared" si="1"/>
        <v>100</v>
      </c>
      <c r="B102" s="5" t="s">
        <v>837</v>
      </c>
    </row>
    <row r="103" spans="1:3" x14ac:dyDescent="0.2">
      <c r="A103" s="641">
        <f t="shared" si="1"/>
        <v>101</v>
      </c>
      <c r="B103" s="5" t="s">
        <v>680</v>
      </c>
      <c r="C103" t="s">
        <v>2828</v>
      </c>
    </row>
    <row r="104" spans="1:3" x14ac:dyDescent="0.2">
      <c r="A104" s="641">
        <f t="shared" si="1"/>
        <v>102</v>
      </c>
      <c r="B104" s="5" t="s">
        <v>680</v>
      </c>
    </row>
    <row r="105" spans="1:3" x14ac:dyDescent="0.2">
      <c r="A105" s="641">
        <f t="shared" si="1"/>
        <v>103</v>
      </c>
      <c r="B105" s="5" t="s">
        <v>680</v>
      </c>
    </row>
    <row r="106" spans="1:3" x14ac:dyDescent="0.2">
      <c r="A106" s="641">
        <f t="shared" si="1"/>
        <v>104</v>
      </c>
      <c r="B106" s="5" t="s">
        <v>680</v>
      </c>
    </row>
    <row r="107" spans="1:3" x14ac:dyDescent="0.2">
      <c r="A107" s="641">
        <f t="shared" si="1"/>
        <v>105</v>
      </c>
      <c r="B107" s="5" t="s">
        <v>680</v>
      </c>
    </row>
    <row r="108" spans="1:3" x14ac:dyDescent="0.2">
      <c r="A108" s="641">
        <f t="shared" si="1"/>
        <v>106</v>
      </c>
      <c r="B108" s="5" t="s">
        <v>680</v>
      </c>
    </row>
    <row r="109" spans="1:3" x14ac:dyDescent="0.2">
      <c r="A109" s="641">
        <f t="shared" si="1"/>
        <v>107</v>
      </c>
      <c r="B109" s="5" t="s">
        <v>680</v>
      </c>
    </row>
    <row r="110" spans="1:3" x14ac:dyDescent="0.2">
      <c r="A110" s="641">
        <f t="shared" si="1"/>
        <v>108</v>
      </c>
    </row>
    <row r="111" spans="1:3" x14ac:dyDescent="0.2">
      <c r="A111" s="641">
        <f t="shared" si="1"/>
        <v>109</v>
      </c>
      <c r="C111" t="s">
        <v>2829</v>
      </c>
    </row>
    <row r="112" spans="1:3" x14ac:dyDescent="0.2">
      <c r="A112" s="641">
        <f t="shared" si="1"/>
        <v>110</v>
      </c>
    </row>
    <row r="113" spans="1:1" x14ac:dyDescent="0.2">
      <c r="A113" s="641">
        <f t="shared" si="1"/>
        <v>111</v>
      </c>
    </row>
    <row r="114" spans="1:1" x14ac:dyDescent="0.2">
      <c r="A114" s="641">
        <f t="shared" si="1"/>
        <v>112</v>
      </c>
    </row>
    <row r="115" spans="1:1" x14ac:dyDescent="0.2">
      <c r="A115" s="641">
        <f t="shared" si="1"/>
        <v>113</v>
      </c>
    </row>
    <row r="116" spans="1:1" x14ac:dyDescent="0.2">
      <c r="A116" s="641">
        <f t="shared" si="1"/>
        <v>114</v>
      </c>
    </row>
    <row r="117" spans="1:1" x14ac:dyDescent="0.2">
      <c r="A117" s="641">
        <f t="shared" si="1"/>
        <v>115</v>
      </c>
    </row>
    <row r="118" spans="1:1" x14ac:dyDescent="0.2">
      <c r="A118" s="641">
        <f t="shared" si="1"/>
        <v>116</v>
      </c>
    </row>
    <row r="119" spans="1:1" x14ac:dyDescent="0.2">
      <c r="A119" s="641">
        <f t="shared" si="1"/>
        <v>117</v>
      </c>
    </row>
    <row r="120" spans="1:1" x14ac:dyDescent="0.2">
      <c r="A120" s="641">
        <f t="shared" si="1"/>
        <v>118</v>
      </c>
    </row>
    <row r="121" spans="1:1" x14ac:dyDescent="0.2">
      <c r="A121" s="641">
        <f t="shared" si="1"/>
        <v>119</v>
      </c>
    </row>
    <row r="122" spans="1:1" x14ac:dyDescent="0.2">
      <c r="A122" s="641">
        <f t="shared" si="1"/>
        <v>120</v>
      </c>
    </row>
    <row r="123" spans="1:1" x14ac:dyDescent="0.2">
      <c r="A123" s="641">
        <f t="shared" si="1"/>
        <v>121</v>
      </c>
    </row>
    <row r="124" spans="1:1" x14ac:dyDescent="0.2">
      <c r="A124" s="641">
        <f t="shared" si="1"/>
        <v>122</v>
      </c>
    </row>
    <row r="125" spans="1:1" x14ac:dyDescent="0.2">
      <c r="A125" s="641">
        <f t="shared" si="1"/>
        <v>123</v>
      </c>
    </row>
    <row r="126" spans="1:1" x14ac:dyDescent="0.2">
      <c r="A126" s="641">
        <f t="shared" si="1"/>
        <v>124</v>
      </c>
    </row>
    <row r="127" spans="1:1" x14ac:dyDescent="0.2">
      <c r="A127" s="641">
        <f t="shared" si="1"/>
        <v>125</v>
      </c>
    </row>
    <row r="128" spans="1:1" x14ac:dyDescent="0.2">
      <c r="A128" s="641">
        <f t="shared" si="1"/>
        <v>126</v>
      </c>
    </row>
    <row r="129" spans="1:1" x14ac:dyDescent="0.2">
      <c r="A129" s="641">
        <f t="shared" si="1"/>
        <v>127</v>
      </c>
    </row>
    <row r="130" spans="1:1" x14ac:dyDescent="0.2">
      <c r="A130" s="641">
        <f t="shared" si="1"/>
        <v>128</v>
      </c>
    </row>
    <row r="131" spans="1:1" x14ac:dyDescent="0.2">
      <c r="A131" s="641">
        <f t="shared" si="1"/>
        <v>129</v>
      </c>
    </row>
    <row r="132" spans="1:1" x14ac:dyDescent="0.2">
      <c r="A132" s="641">
        <f t="shared" si="1"/>
        <v>130</v>
      </c>
    </row>
    <row r="133" spans="1:1" x14ac:dyDescent="0.2">
      <c r="A133" s="641">
        <f t="shared" ref="A133:A196" si="2">A132+1</f>
        <v>131</v>
      </c>
    </row>
    <row r="134" spans="1:1" x14ac:dyDescent="0.2">
      <c r="A134" s="641">
        <f t="shared" si="2"/>
        <v>132</v>
      </c>
    </row>
    <row r="135" spans="1:1" x14ac:dyDescent="0.2">
      <c r="A135" s="641">
        <f t="shared" si="2"/>
        <v>133</v>
      </c>
    </row>
    <row r="136" spans="1:1" x14ac:dyDescent="0.2">
      <c r="A136" s="641">
        <f t="shared" si="2"/>
        <v>134</v>
      </c>
    </row>
    <row r="137" spans="1:1" x14ac:dyDescent="0.2">
      <c r="A137" s="641">
        <f t="shared" si="2"/>
        <v>135</v>
      </c>
    </row>
    <row r="138" spans="1:1" x14ac:dyDescent="0.2">
      <c r="A138" s="641">
        <f t="shared" si="2"/>
        <v>136</v>
      </c>
    </row>
    <row r="139" spans="1:1" x14ac:dyDescent="0.2">
      <c r="A139" s="641">
        <f t="shared" si="2"/>
        <v>137</v>
      </c>
    </row>
    <row r="140" spans="1:1" x14ac:dyDescent="0.2">
      <c r="A140" s="641">
        <f t="shared" si="2"/>
        <v>138</v>
      </c>
    </row>
    <row r="141" spans="1:1" x14ac:dyDescent="0.2">
      <c r="A141" s="641">
        <f t="shared" si="2"/>
        <v>139</v>
      </c>
    </row>
    <row r="142" spans="1:1" x14ac:dyDescent="0.2">
      <c r="A142" s="641">
        <f t="shared" si="2"/>
        <v>140</v>
      </c>
    </row>
    <row r="143" spans="1:1" x14ac:dyDescent="0.2">
      <c r="A143" s="641">
        <f t="shared" si="2"/>
        <v>141</v>
      </c>
    </row>
    <row r="144" spans="1:1" x14ac:dyDescent="0.2">
      <c r="A144" s="641">
        <f t="shared" si="2"/>
        <v>142</v>
      </c>
    </row>
    <row r="145" spans="1:1" x14ac:dyDescent="0.2">
      <c r="A145" s="641">
        <f t="shared" si="2"/>
        <v>143</v>
      </c>
    </row>
    <row r="146" spans="1:1" x14ac:dyDescent="0.2">
      <c r="A146" s="641">
        <f t="shared" si="2"/>
        <v>144</v>
      </c>
    </row>
    <row r="147" spans="1:1" x14ac:dyDescent="0.2">
      <c r="A147" s="641">
        <f t="shared" si="2"/>
        <v>145</v>
      </c>
    </row>
    <row r="148" spans="1:1" x14ac:dyDescent="0.2">
      <c r="A148" s="641">
        <f t="shared" si="2"/>
        <v>146</v>
      </c>
    </row>
    <row r="149" spans="1:1" x14ac:dyDescent="0.2">
      <c r="A149" s="641">
        <f t="shared" si="2"/>
        <v>147</v>
      </c>
    </row>
    <row r="150" spans="1:1" x14ac:dyDescent="0.2">
      <c r="A150" s="641">
        <f t="shared" si="2"/>
        <v>148</v>
      </c>
    </row>
    <row r="151" spans="1:1" x14ac:dyDescent="0.2">
      <c r="A151" s="641">
        <f t="shared" si="2"/>
        <v>149</v>
      </c>
    </row>
    <row r="152" spans="1:1" x14ac:dyDescent="0.2">
      <c r="A152" s="641">
        <f t="shared" si="2"/>
        <v>150</v>
      </c>
    </row>
    <row r="153" spans="1:1" x14ac:dyDescent="0.2">
      <c r="A153" s="641">
        <f t="shared" si="2"/>
        <v>151</v>
      </c>
    </row>
    <row r="154" spans="1:1" x14ac:dyDescent="0.2">
      <c r="A154" s="641">
        <f t="shared" si="2"/>
        <v>152</v>
      </c>
    </row>
    <row r="155" spans="1:1" x14ac:dyDescent="0.2">
      <c r="A155" s="641">
        <f t="shared" si="2"/>
        <v>153</v>
      </c>
    </row>
    <row r="156" spans="1:1" x14ac:dyDescent="0.2">
      <c r="A156" s="641">
        <f t="shared" si="2"/>
        <v>154</v>
      </c>
    </row>
    <row r="157" spans="1:1" x14ac:dyDescent="0.2">
      <c r="A157" s="641">
        <f t="shared" si="2"/>
        <v>155</v>
      </c>
    </row>
    <row r="158" spans="1:1" x14ac:dyDescent="0.2">
      <c r="A158" s="641">
        <f t="shared" si="2"/>
        <v>156</v>
      </c>
    </row>
    <row r="159" spans="1:1" x14ac:dyDescent="0.2">
      <c r="A159" s="641">
        <f t="shared" si="2"/>
        <v>157</v>
      </c>
    </row>
    <row r="160" spans="1:1" x14ac:dyDescent="0.2">
      <c r="A160" s="641">
        <f t="shared" si="2"/>
        <v>158</v>
      </c>
    </row>
    <row r="161" spans="1:1" x14ac:dyDescent="0.2">
      <c r="A161" s="641">
        <f t="shared" si="2"/>
        <v>159</v>
      </c>
    </row>
    <row r="162" spans="1:1" x14ac:dyDescent="0.2">
      <c r="A162" s="641">
        <f t="shared" si="2"/>
        <v>160</v>
      </c>
    </row>
    <row r="163" spans="1:1" x14ac:dyDescent="0.2">
      <c r="A163" s="641">
        <f t="shared" si="2"/>
        <v>161</v>
      </c>
    </row>
    <row r="164" spans="1:1" x14ac:dyDescent="0.2">
      <c r="A164" s="641">
        <f t="shared" si="2"/>
        <v>162</v>
      </c>
    </row>
    <row r="165" spans="1:1" x14ac:dyDescent="0.2">
      <c r="A165" s="641">
        <f t="shared" si="2"/>
        <v>163</v>
      </c>
    </row>
    <row r="166" spans="1:1" x14ac:dyDescent="0.2">
      <c r="A166" s="641">
        <f t="shared" si="2"/>
        <v>164</v>
      </c>
    </row>
    <row r="167" spans="1:1" x14ac:dyDescent="0.2">
      <c r="A167" s="641">
        <f t="shared" si="2"/>
        <v>165</v>
      </c>
    </row>
    <row r="168" spans="1:1" x14ac:dyDescent="0.2">
      <c r="A168" s="641">
        <f t="shared" si="2"/>
        <v>166</v>
      </c>
    </row>
    <row r="169" spans="1:1" x14ac:dyDescent="0.2">
      <c r="A169" s="641">
        <f t="shared" si="2"/>
        <v>167</v>
      </c>
    </row>
    <row r="170" spans="1:1" x14ac:dyDescent="0.2">
      <c r="A170" s="641">
        <f t="shared" si="2"/>
        <v>168</v>
      </c>
    </row>
    <row r="171" spans="1:1" x14ac:dyDescent="0.2">
      <c r="A171" s="641">
        <f t="shared" si="2"/>
        <v>169</v>
      </c>
    </row>
    <row r="172" spans="1:1" x14ac:dyDescent="0.2">
      <c r="A172" s="641">
        <f t="shared" si="2"/>
        <v>170</v>
      </c>
    </row>
    <row r="173" spans="1:1" x14ac:dyDescent="0.2">
      <c r="A173" s="641">
        <f t="shared" si="2"/>
        <v>171</v>
      </c>
    </row>
    <row r="174" spans="1:1" x14ac:dyDescent="0.2">
      <c r="A174" s="641">
        <f t="shared" si="2"/>
        <v>172</v>
      </c>
    </row>
    <row r="175" spans="1:1" x14ac:dyDescent="0.2">
      <c r="A175" s="641">
        <f t="shared" si="2"/>
        <v>173</v>
      </c>
    </row>
    <row r="176" spans="1:1" x14ac:dyDescent="0.2">
      <c r="A176" s="641">
        <f t="shared" si="2"/>
        <v>174</v>
      </c>
    </row>
    <row r="177" spans="1:3" x14ac:dyDescent="0.2">
      <c r="A177" s="641">
        <f t="shared" si="2"/>
        <v>175</v>
      </c>
    </row>
    <row r="178" spans="1:3" x14ac:dyDescent="0.2">
      <c r="A178" s="641">
        <f t="shared" si="2"/>
        <v>176</v>
      </c>
    </row>
    <row r="179" spans="1:3" x14ac:dyDescent="0.2">
      <c r="A179" s="641">
        <f t="shared" si="2"/>
        <v>177</v>
      </c>
    </row>
    <row r="180" spans="1:3" x14ac:dyDescent="0.2">
      <c r="A180" s="641">
        <f t="shared" si="2"/>
        <v>178</v>
      </c>
    </row>
    <row r="181" spans="1:3" x14ac:dyDescent="0.2">
      <c r="A181" s="641">
        <f t="shared" si="2"/>
        <v>179</v>
      </c>
    </row>
    <row r="182" spans="1:3" x14ac:dyDescent="0.2">
      <c r="A182" s="641">
        <f t="shared" si="2"/>
        <v>180</v>
      </c>
    </row>
    <row r="183" spans="1:3" x14ac:dyDescent="0.2">
      <c r="A183" s="641">
        <f t="shared" si="2"/>
        <v>181</v>
      </c>
    </row>
    <row r="184" spans="1:3" x14ac:dyDescent="0.2">
      <c r="A184" s="641">
        <f t="shared" si="2"/>
        <v>182</v>
      </c>
    </row>
    <row r="185" spans="1:3" x14ac:dyDescent="0.2">
      <c r="A185" s="641">
        <f t="shared" si="2"/>
        <v>183</v>
      </c>
    </row>
    <row r="186" spans="1:3" x14ac:dyDescent="0.2">
      <c r="A186" s="641">
        <f t="shared" si="2"/>
        <v>184</v>
      </c>
    </row>
    <row r="187" spans="1:3" x14ac:dyDescent="0.2">
      <c r="A187" s="641">
        <f t="shared" si="2"/>
        <v>185</v>
      </c>
      <c r="C187" t="s">
        <v>2830</v>
      </c>
    </row>
    <row r="188" spans="1:3" x14ac:dyDescent="0.2">
      <c r="A188" s="641">
        <f t="shared" si="2"/>
        <v>186</v>
      </c>
    </row>
    <row r="189" spans="1:3" x14ac:dyDescent="0.2">
      <c r="A189" s="641">
        <f t="shared" si="2"/>
        <v>187</v>
      </c>
    </row>
    <row r="190" spans="1:3" x14ac:dyDescent="0.2">
      <c r="A190" s="641">
        <f t="shared" si="2"/>
        <v>188</v>
      </c>
    </row>
    <row r="191" spans="1:3" x14ac:dyDescent="0.2">
      <c r="A191" s="641">
        <f t="shared" si="2"/>
        <v>189</v>
      </c>
    </row>
    <row r="192" spans="1:3" x14ac:dyDescent="0.2">
      <c r="A192" s="641">
        <f t="shared" si="2"/>
        <v>190</v>
      </c>
    </row>
    <row r="193" spans="1:1" x14ac:dyDescent="0.2">
      <c r="A193" s="641">
        <f t="shared" si="2"/>
        <v>191</v>
      </c>
    </row>
    <row r="194" spans="1:1" x14ac:dyDescent="0.2">
      <c r="A194" s="641">
        <f t="shared" si="2"/>
        <v>192</v>
      </c>
    </row>
    <row r="195" spans="1:1" x14ac:dyDescent="0.2">
      <c r="A195" s="641">
        <f t="shared" si="2"/>
        <v>193</v>
      </c>
    </row>
    <row r="196" spans="1:1" x14ac:dyDescent="0.2">
      <c r="A196" s="641">
        <f t="shared" si="2"/>
        <v>194</v>
      </c>
    </row>
    <row r="197" spans="1:1" x14ac:dyDescent="0.2">
      <c r="A197" s="641">
        <f t="shared" ref="A197:A260" si="3">A196+1</f>
        <v>195</v>
      </c>
    </row>
    <row r="198" spans="1:1" x14ac:dyDescent="0.2">
      <c r="A198" s="641">
        <f t="shared" si="3"/>
        <v>196</v>
      </c>
    </row>
    <row r="199" spans="1:1" x14ac:dyDescent="0.2">
      <c r="A199" s="641">
        <f t="shared" si="3"/>
        <v>197</v>
      </c>
    </row>
    <row r="200" spans="1:1" x14ac:dyDescent="0.2">
      <c r="A200" s="641">
        <f t="shared" si="3"/>
        <v>198</v>
      </c>
    </row>
    <row r="201" spans="1:1" x14ac:dyDescent="0.2">
      <c r="A201" s="641">
        <f t="shared" si="3"/>
        <v>199</v>
      </c>
    </row>
    <row r="202" spans="1:1" x14ac:dyDescent="0.2">
      <c r="A202" s="641">
        <f t="shared" si="3"/>
        <v>200</v>
      </c>
    </row>
    <row r="203" spans="1:1" x14ac:dyDescent="0.2">
      <c r="A203" s="641">
        <f t="shared" si="3"/>
        <v>201</v>
      </c>
    </row>
    <row r="204" spans="1:1" x14ac:dyDescent="0.2">
      <c r="A204" s="641">
        <f t="shared" si="3"/>
        <v>202</v>
      </c>
    </row>
    <row r="205" spans="1:1" x14ac:dyDescent="0.2">
      <c r="A205" s="641">
        <f t="shared" si="3"/>
        <v>203</v>
      </c>
    </row>
    <row r="206" spans="1:1" x14ac:dyDescent="0.2">
      <c r="A206" s="641">
        <f t="shared" si="3"/>
        <v>204</v>
      </c>
    </row>
    <row r="207" spans="1:1" x14ac:dyDescent="0.2">
      <c r="A207" s="641">
        <f t="shared" si="3"/>
        <v>205</v>
      </c>
    </row>
    <row r="208" spans="1:1" x14ac:dyDescent="0.2">
      <c r="A208" s="641">
        <f t="shared" si="3"/>
        <v>206</v>
      </c>
    </row>
    <row r="209" spans="1:1" x14ac:dyDescent="0.2">
      <c r="A209" s="641">
        <f t="shared" si="3"/>
        <v>207</v>
      </c>
    </row>
    <row r="210" spans="1:1" x14ac:dyDescent="0.2">
      <c r="A210" s="641">
        <f t="shared" si="3"/>
        <v>208</v>
      </c>
    </row>
    <row r="211" spans="1:1" x14ac:dyDescent="0.2">
      <c r="A211" s="641">
        <f t="shared" si="3"/>
        <v>209</v>
      </c>
    </row>
    <row r="212" spans="1:1" x14ac:dyDescent="0.2">
      <c r="A212" s="641">
        <f t="shared" si="3"/>
        <v>210</v>
      </c>
    </row>
    <row r="213" spans="1:1" x14ac:dyDescent="0.2">
      <c r="A213" s="641">
        <f t="shared" si="3"/>
        <v>211</v>
      </c>
    </row>
    <row r="214" spans="1:1" x14ac:dyDescent="0.2">
      <c r="A214" s="641">
        <f t="shared" si="3"/>
        <v>212</v>
      </c>
    </row>
    <row r="215" spans="1:1" x14ac:dyDescent="0.2">
      <c r="A215" s="641">
        <f t="shared" si="3"/>
        <v>213</v>
      </c>
    </row>
    <row r="216" spans="1:1" x14ac:dyDescent="0.2">
      <c r="A216" s="641">
        <f t="shared" si="3"/>
        <v>214</v>
      </c>
    </row>
    <row r="217" spans="1:1" x14ac:dyDescent="0.2">
      <c r="A217" s="641">
        <f t="shared" si="3"/>
        <v>215</v>
      </c>
    </row>
    <row r="218" spans="1:1" x14ac:dyDescent="0.2">
      <c r="A218" s="641">
        <f t="shared" si="3"/>
        <v>216</v>
      </c>
    </row>
    <row r="219" spans="1:1" x14ac:dyDescent="0.2">
      <c r="A219" s="641">
        <f t="shared" si="3"/>
        <v>217</v>
      </c>
    </row>
    <row r="220" spans="1:1" x14ac:dyDescent="0.2">
      <c r="A220" s="641">
        <f t="shared" si="3"/>
        <v>218</v>
      </c>
    </row>
    <row r="221" spans="1:1" x14ac:dyDescent="0.2">
      <c r="A221" s="641">
        <f t="shared" si="3"/>
        <v>219</v>
      </c>
    </row>
    <row r="222" spans="1:1" x14ac:dyDescent="0.2">
      <c r="A222" s="641">
        <f t="shared" si="3"/>
        <v>220</v>
      </c>
    </row>
    <row r="223" spans="1:1" x14ac:dyDescent="0.2">
      <c r="A223" s="641">
        <f t="shared" si="3"/>
        <v>221</v>
      </c>
    </row>
    <row r="224" spans="1:1" x14ac:dyDescent="0.2">
      <c r="A224" s="641">
        <f t="shared" si="3"/>
        <v>222</v>
      </c>
    </row>
    <row r="225" spans="1:3" x14ac:dyDescent="0.2">
      <c r="A225" s="641">
        <f t="shared" si="3"/>
        <v>223</v>
      </c>
    </row>
    <row r="226" spans="1:3" x14ac:dyDescent="0.2">
      <c r="A226" s="641">
        <f t="shared" si="3"/>
        <v>224</v>
      </c>
    </row>
    <row r="227" spans="1:3" x14ac:dyDescent="0.2">
      <c r="A227" s="641">
        <f t="shared" si="3"/>
        <v>225</v>
      </c>
    </row>
    <row r="228" spans="1:3" x14ac:dyDescent="0.2">
      <c r="A228" s="641">
        <f t="shared" si="3"/>
        <v>226</v>
      </c>
    </row>
    <row r="229" spans="1:3" x14ac:dyDescent="0.2">
      <c r="A229" s="641">
        <f t="shared" si="3"/>
        <v>227</v>
      </c>
    </row>
    <row r="230" spans="1:3" x14ac:dyDescent="0.2">
      <c r="A230" s="641">
        <f t="shared" si="3"/>
        <v>228</v>
      </c>
    </row>
    <row r="231" spans="1:3" x14ac:dyDescent="0.2">
      <c r="A231" s="641">
        <f t="shared" si="3"/>
        <v>229</v>
      </c>
      <c r="C231" t="s">
        <v>2831</v>
      </c>
    </row>
    <row r="232" spans="1:3" x14ac:dyDescent="0.2">
      <c r="A232" s="641">
        <f t="shared" si="3"/>
        <v>230</v>
      </c>
      <c r="C232" t="s">
        <v>2832</v>
      </c>
    </row>
    <row r="233" spans="1:3" x14ac:dyDescent="0.2">
      <c r="A233" s="641">
        <f t="shared" si="3"/>
        <v>231</v>
      </c>
    </row>
    <row r="234" spans="1:3" x14ac:dyDescent="0.2">
      <c r="A234" s="641">
        <f t="shared" si="3"/>
        <v>232</v>
      </c>
    </row>
    <row r="235" spans="1:3" x14ac:dyDescent="0.2">
      <c r="A235" s="641">
        <f t="shared" si="3"/>
        <v>233</v>
      </c>
    </row>
    <row r="236" spans="1:3" x14ac:dyDescent="0.2">
      <c r="A236" s="641">
        <f t="shared" si="3"/>
        <v>234</v>
      </c>
    </row>
    <row r="237" spans="1:3" x14ac:dyDescent="0.2">
      <c r="A237" s="641">
        <f t="shared" si="3"/>
        <v>235</v>
      </c>
    </row>
    <row r="238" spans="1:3" x14ac:dyDescent="0.2">
      <c r="A238" s="641">
        <f t="shared" si="3"/>
        <v>236</v>
      </c>
      <c r="C238" t="s">
        <v>2833</v>
      </c>
    </row>
    <row r="239" spans="1:3" x14ac:dyDescent="0.2">
      <c r="A239" s="641">
        <f t="shared" si="3"/>
        <v>237</v>
      </c>
      <c r="C239" t="s">
        <v>2834</v>
      </c>
    </row>
    <row r="240" spans="1:3" x14ac:dyDescent="0.2">
      <c r="A240" s="641">
        <f t="shared" si="3"/>
        <v>238</v>
      </c>
    </row>
    <row r="241" spans="1:1" x14ac:dyDescent="0.2">
      <c r="A241" s="641">
        <f t="shared" si="3"/>
        <v>239</v>
      </c>
    </row>
    <row r="242" spans="1:1" x14ac:dyDescent="0.2">
      <c r="A242" s="641">
        <f t="shared" si="3"/>
        <v>240</v>
      </c>
    </row>
    <row r="243" spans="1:1" x14ac:dyDescent="0.2">
      <c r="A243" s="641">
        <f t="shared" si="3"/>
        <v>241</v>
      </c>
    </row>
    <row r="244" spans="1:1" x14ac:dyDescent="0.2">
      <c r="A244" s="641">
        <f t="shared" si="3"/>
        <v>242</v>
      </c>
    </row>
    <row r="245" spans="1:1" x14ac:dyDescent="0.2">
      <c r="A245" s="641">
        <f t="shared" si="3"/>
        <v>243</v>
      </c>
    </row>
    <row r="246" spans="1:1" x14ac:dyDescent="0.2">
      <c r="A246" s="641">
        <f t="shared" si="3"/>
        <v>244</v>
      </c>
    </row>
    <row r="247" spans="1:1" x14ac:dyDescent="0.2">
      <c r="A247" s="641">
        <f t="shared" si="3"/>
        <v>245</v>
      </c>
    </row>
    <row r="248" spans="1:1" x14ac:dyDescent="0.2">
      <c r="A248" s="641">
        <f t="shared" si="3"/>
        <v>246</v>
      </c>
    </row>
    <row r="249" spans="1:1" x14ac:dyDescent="0.2">
      <c r="A249" s="641">
        <f t="shared" si="3"/>
        <v>247</v>
      </c>
    </row>
    <row r="250" spans="1:1" x14ac:dyDescent="0.2">
      <c r="A250" s="641">
        <f t="shared" si="3"/>
        <v>248</v>
      </c>
    </row>
    <row r="251" spans="1:1" x14ac:dyDescent="0.2">
      <c r="A251" s="641">
        <f t="shared" si="3"/>
        <v>249</v>
      </c>
    </row>
    <row r="252" spans="1:1" x14ac:dyDescent="0.2">
      <c r="A252" s="641">
        <f t="shared" si="3"/>
        <v>250</v>
      </c>
    </row>
    <row r="253" spans="1:1" x14ac:dyDescent="0.2">
      <c r="A253" s="641">
        <f t="shared" si="3"/>
        <v>251</v>
      </c>
    </row>
    <row r="254" spans="1:1" x14ac:dyDescent="0.2">
      <c r="A254" s="641">
        <f t="shared" si="3"/>
        <v>252</v>
      </c>
    </row>
    <row r="255" spans="1:1" x14ac:dyDescent="0.2">
      <c r="A255" s="641">
        <f t="shared" si="3"/>
        <v>253</v>
      </c>
    </row>
    <row r="256" spans="1:1" x14ac:dyDescent="0.2">
      <c r="A256" s="641">
        <f t="shared" si="3"/>
        <v>254</v>
      </c>
    </row>
    <row r="257" spans="1:1" x14ac:dyDescent="0.2">
      <c r="A257" s="641">
        <f t="shared" si="3"/>
        <v>255</v>
      </c>
    </row>
    <row r="258" spans="1:1" x14ac:dyDescent="0.2">
      <c r="A258" s="641">
        <f t="shared" si="3"/>
        <v>256</v>
      </c>
    </row>
    <row r="259" spans="1:1" x14ac:dyDescent="0.2">
      <c r="A259" s="641">
        <f t="shared" si="3"/>
        <v>257</v>
      </c>
    </row>
    <row r="260" spans="1:1" x14ac:dyDescent="0.2">
      <c r="A260" s="641">
        <f t="shared" si="3"/>
        <v>258</v>
      </c>
    </row>
    <row r="261" spans="1:1" x14ac:dyDescent="0.2">
      <c r="A261" s="641">
        <f t="shared" ref="A261:A324" si="4">A260+1</f>
        <v>259</v>
      </c>
    </row>
    <row r="262" spans="1:1" x14ac:dyDescent="0.2">
      <c r="A262" s="641">
        <f t="shared" si="4"/>
        <v>260</v>
      </c>
    </row>
    <row r="263" spans="1:1" x14ac:dyDescent="0.2">
      <c r="A263" s="641">
        <f t="shared" si="4"/>
        <v>261</v>
      </c>
    </row>
    <row r="264" spans="1:1" x14ac:dyDescent="0.2">
      <c r="A264" s="641">
        <f t="shared" si="4"/>
        <v>262</v>
      </c>
    </row>
    <row r="265" spans="1:1" x14ac:dyDescent="0.2">
      <c r="A265" s="641">
        <f t="shared" si="4"/>
        <v>263</v>
      </c>
    </row>
    <row r="266" spans="1:1" x14ac:dyDescent="0.2">
      <c r="A266" s="641">
        <f t="shared" si="4"/>
        <v>264</v>
      </c>
    </row>
    <row r="267" spans="1:1" x14ac:dyDescent="0.2">
      <c r="A267" s="641">
        <f t="shared" si="4"/>
        <v>265</v>
      </c>
    </row>
    <row r="268" spans="1:1" x14ac:dyDescent="0.2">
      <c r="A268" s="641">
        <f t="shared" si="4"/>
        <v>266</v>
      </c>
    </row>
    <row r="269" spans="1:1" x14ac:dyDescent="0.2">
      <c r="A269" s="641">
        <f t="shared" si="4"/>
        <v>267</v>
      </c>
    </row>
    <row r="270" spans="1:1" x14ac:dyDescent="0.2">
      <c r="A270" s="641">
        <f t="shared" si="4"/>
        <v>268</v>
      </c>
    </row>
    <row r="271" spans="1:1" x14ac:dyDescent="0.2">
      <c r="A271" s="641">
        <f t="shared" si="4"/>
        <v>269</v>
      </c>
    </row>
    <row r="272" spans="1:1" x14ac:dyDescent="0.2">
      <c r="A272" s="641">
        <f t="shared" si="4"/>
        <v>270</v>
      </c>
    </row>
    <row r="273" spans="1:1" x14ac:dyDescent="0.2">
      <c r="A273" s="641">
        <f t="shared" si="4"/>
        <v>271</v>
      </c>
    </row>
    <row r="274" spans="1:1" x14ac:dyDescent="0.2">
      <c r="A274" s="641">
        <f t="shared" si="4"/>
        <v>272</v>
      </c>
    </row>
    <row r="275" spans="1:1" x14ac:dyDescent="0.2">
      <c r="A275" s="641">
        <f t="shared" si="4"/>
        <v>273</v>
      </c>
    </row>
    <row r="276" spans="1:1" x14ac:dyDescent="0.2">
      <c r="A276" s="641">
        <f t="shared" si="4"/>
        <v>274</v>
      </c>
    </row>
    <row r="277" spans="1:1" x14ac:dyDescent="0.2">
      <c r="A277" s="641">
        <f t="shared" si="4"/>
        <v>275</v>
      </c>
    </row>
    <row r="278" spans="1:1" x14ac:dyDescent="0.2">
      <c r="A278" s="641">
        <f t="shared" si="4"/>
        <v>276</v>
      </c>
    </row>
    <row r="279" spans="1:1" x14ac:dyDescent="0.2">
      <c r="A279" s="641">
        <f t="shared" si="4"/>
        <v>277</v>
      </c>
    </row>
    <row r="280" spans="1:1" x14ac:dyDescent="0.2">
      <c r="A280" s="641">
        <f t="shared" si="4"/>
        <v>278</v>
      </c>
    </row>
    <row r="281" spans="1:1" x14ac:dyDescent="0.2">
      <c r="A281" s="641">
        <f t="shared" si="4"/>
        <v>279</v>
      </c>
    </row>
    <row r="282" spans="1:1" x14ac:dyDescent="0.2">
      <c r="A282" s="641">
        <f t="shared" si="4"/>
        <v>280</v>
      </c>
    </row>
    <row r="283" spans="1:1" x14ac:dyDescent="0.2">
      <c r="A283" s="641">
        <f t="shared" si="4"/>
        <v>281</v>
      </c>
    </row>
    <row r="284" spans="1:1" x14ac:dyDescent="0.2">
      <c r="A284" s="641">
        <f t="shared" si="4"/>
        <v>282</v>
      </c>
    </row>
    <row r="285" spans="1:1" x14ac:dyDescent="0.2">
      <c r="A285" s="641">
        <f t="shared" si="4"/>
        <v>283</v>
      </c>
    </row>
    <row r="286" spans="1:1" x14ac:dyDescent="0.2">
      <c r="A286" s="641">
        <f t="shared" si="4"/>
        <v>284</v>
      </c>
    </row>
    <row r="287" spans="1:1" x14ac:dyDescent="0.2">
      <c r="A287" s="641">
        <f t="shared" si="4"/>
        <v>285</v>
      </c>
    </row>
    <row r="288" spans="1:1" x14ac:dyDescent="0.2">
      <c r="A288" s="641">
        <f t="shared" si="4"/>
        <v>286</v>
      </c>
    </row>
    <row r="289" spans="1:1" x14ac:dyDescent="0.2">
      <c r="A289" s="641">
        <f t="shared" si="4"/>
        <v>287</v>
      </c>
    </row>
    <row r="290" spans="1:1" x14ac:dyDescent="0.2">
      <c r="A290" s="641">
        <f t="shared" si="4"/>
        <v>288</v>
      </c>
    </row>
    <row r="291" spans="1:1" x14ac:dyDescent="0.2">
      <c r="A291" s="641">
        <f t="shared" si="4"/>
        <v>289</v>
      </c>
    </row>
    <row r="292" spans="1:1" x14ac:dyDescent="0.2">
      <c r="A292" s="641">
        <f t="shared" si="4"/>
        <v>290</v>
      </c>
    </row>
    <row r="293" spans="1:1" x14ac:dyDescent="0.2">
      <c r="A293" s="641">
        <f t="shared" si="4"/>
        <v>291</v>
      </c>
    </row>
    <row r="294" spans="1:1" x14ac:dyDescent="0.2">
      <c r="A294" s="641">
        <f t="shared" si="4"/>
        <v>292</v>
      </c>
    </row>
    <row r="295" spans="1:1" x14ac:dyDescent="0.2">
      <c r="A295" s="641">
        <f t="shared" si="4"/>
        <v>293</v>
      </c>
    </row>
    <row r="296" spans="1:1" x14ac:dyDescent="0.2">
      <c r="A296" s="641">
        <f t="shared" si="4"/>
        <v>294</v>
      </c>
    </row>
    <row r="297" spans="1:1" x14ac:dyDescent="0.2">
      <c r="A297" s="641">
        <f t="shared" si="4"/>
        <v>295</v>
      </c>
    </row>
    <row r="298" spans="1:1" x14ac:dyDescent="0.2">
      <c r="A298" s="641">
        <f t="shared" si="4"/>
        <v>296</v>
      </c>
    </row>
    <row r="299" spans="1:1" x14ac:dyDescent="0.2">
      <c r="A299" s="641">
        <f t="shared" si="4"/>
        <v>297</v>
      </c>
    </row>
    <row r="300" spans="1:1" x14ac:dyDescent="0.2">
      <c r="A300" s="641">
        <f t="shared" si="4"/>
        <v>298</v>
      </c>
    </row>
    <row r="301" spans="1:1" x14ac:dyDescent="0.2">
      <c r="A301" s="641">
        <f t="shared" si="4"/>
        <v>299</v>
      </c>
    </row>
    <row r="302" spans="1:1" x14ac:dyDescent="0.2">
      <c r="A302" s="641">
        <f t="shared" si="4"/>
        <v>300</v>
      </c>
    </row>
    <row r="303" spans="1:1" x14ac:dyDescent="0.2">
      <c r="A303" s="641">
        <f t="shared" si="4"/>
        <v>301</v>
      </c>
    </row>
    <row r="304" spans="1:1" x14ac:dyDescent="0.2">
      <c r="A304" s="641">
        <f t="shared" si="4"/>
        <v>302</v>
      </c>
    </row>
    <row r="305" spans="1:1" x14ac:dyDescent="0.2">
      <c r="A305" s="641">
        <f t="shared" si="4"/>
        <v>303</v>
      </c>
    </row>
    <row r="306" spans="1:1" x14ac:dyDescent="0.2">
      <c r="A306" s="641">
        <f t="shared" si="4"/>
        <v>304</v>
      </c>
    </row>
    <row r="307" spans="1:1" x14ac:dyDescent="0.2">
      <c r="A307" s="641">
        <f t="shared" si="4"/>
        <v>305</v>
      </c>
    </row>
    <row r="308" spans="1:1" x14ac:dyDescent="0.2">
      <c r="A308" s="641">
        <f t="shared" si="4"/>
        <v>306</v>
      </c>
    </row>
    <row r="309" spans="1:1" x14ac:dyDescent="0.2">
      <c r="A309" s="641">
        <f t="shared" si="4"/>
        <v>307</v>
      </c>
    </row>
    <row r="310" spans="1:1" x14ac:dyDescent="0.2">
      <c r="A310" s="641">
        <f t="shared" si="4"/>
        <v>308</v>
      </c>
    </row>
    <row r="311" spans="1:1" x14ac:dyDescent="0.2">
      <c r="A311" s="641">
        <f t="shared" si="4"/>
        <v>309</v>
      </c>
    </row>
    <row r="312" spans="1:1" x14ac:dyDescent="0.2">
      <c r="A312" s="641">
        <f t="shared" si="4"/>
        <v>310</v>
      </c>
    </row>
    <row r="313" spans="1:1" x14ac:dyDescent="0.2">
      <c r="A313" s="641">
        <f t="shared" si="4"/>
        <v>311</v>
      </c>
    </row>
    <row r="314" spans="1:1" x14ac:dyDescent="0.2">
      <c r="A314" s="641">
        <f t="shared" si="4"/>
        <v>312</v>
      </c>
    </row>
    <row r="315" spans="1:1" x14ac:dyDescent="0.2">
      <c r="A315" s="641">
        <f t="shared" si="4"/>
        <v>313</v>
      </c>
    </row>
    <row r="316" spans="1:1" x14ac:dyDescent="0.2">
      <c r="A316" s="641">
        <f t="shared" si="4"/>
        <v>314</v>
      </c>
    </row>
    <row r="317" spans="1:1" x14ac:dyDescent="0.2">
      <c r="A317" s="641">
        <f t="shared" si="4"/>
        <v>315</v>
      </c>
    </row>
    <row r="318" spans="1:1" x14ac:dyDescent="0.2">
      <c r="A318" s="641">
        <f t="shared" si="4"/>
        <v>316</v>
      </c>
    </row>
    <row r="319" spans="1:1" x14ac:dyDescent="0.2">
      <c r="A319" s="641">
        <f t="shared" si="4"/>
        <v>317</v>
      </c>
    </row>
    <row r="320" spans="1:1" x14ac:dyDescent="0.2">
      <c r="A320" s="641">
        <f t="shared" si="4"/>
        <v>318</v>
      </c>
    </row>
    <row r="321" spans="1:4" x14ac:dyDescent="0.2">
      <c r="A321" s="641">
        <f t="shared" si="4"/>
        <v>319</v>
      </c>
    </row>
    <row r="322" spans="1:4" x14ac:dyDescent="0.2">
      <c r="A322" s="641">
        <f t="shared" si="4"/>
        <v>320</v>
      </c>
      <c r="D322" t="s">
        <v>3708</v>
      </c>
    </row>
    <row r="323" spans="1:4" x14ac:dyDescent="0.2">
      <c r="A323" s="641">
        <f t="shared" si="4"/>
        <v>321</v>
      </c>
    </row>
    <row r="324" spans="1:4" x14ac:dyDescent="0.2">
      <c r="A324" s="641">
        <f t="shared" si="4"/>
        <v>322</v>
      </c>
    </row>
    <row r="325" spans="1:4" x14ac:dyDescent="0.2">
      <c r="A325" s="641">
        <f t="shared" ref="A325:A388" si="5">A324+1</f>
        <v>323</v>
      </c>
    </row>
    <row r="326" spans="1:4" x14ac:dyDescent="0.2">
      <c r="A326" s="641">
        <f t="shared" si="5"/>
        <v>324</v>
      </c>
    </row>
    <row r="327" spans="1:4" x14ac:dyDescent="0.2">
      <c r="A327" s="641">
        <f t="shared" si="5"/>
        <v>325</v>
      </c>
    </row>
    <row r="328" spans="1:4" x14ac:dyDescent="0.2">
      <c r="A328" s="641">
        <f t="shared" si="5"/>
        <v>326</v>
      </c>
    </row>
    <row r="329" spans="1:4" x14ac:dyDescent="0.2">
      <c r="A329" s="641">
        <f t="shared" si="5"/>
        <v>327</v>
      </c>
    </row>
    <row r="330" spans="1:4" x14ac:dyDescent="0.2">
      <c r="A330" s="641">
        <f t="shared" si="5"/>
        <v>328</v>
      </c>
    </row>
    <row r="331" spans="1:4" x14ac:dyDescent="0.2">
      <c r="A331" s="641">
        <f t="shared" si="5"/>
        <v>329</v>
      </c>
    </row>
    <row r="332" spans="1:4" x14ac:dyDescent="0.2">
      <c r="A332" s="641">
        <f t="shared" si="5"/>
        <v>330</v>
      </c>
    </row>
    <row r="333" spans="1:4" x14ac:dyDescent="0.2">
      <c r="A333" s="641">
        <f t="shared" si="5"/>
        <v>331</v>
      </c>
      <c r="C333" t="s">
        <v>2835</v>
      </c>
    </row>
    <row r="334" spans="1:4" x14ac:dyDescent="0.2">
      <c r="A334" s="641">
        <f t="shared" si="5"/>
        <v>332</v>
      </c>
      <c r="C334" t="s">
        <v>2836</v>
      </c>
    </row>
    <row r="335" spans="1:4" x14ac:dyDescent="0.2">
      <c r="A335" s="641">
        <f t="shared" si="5"/>
        <v>333</v>
      </c>
    </row>
    <row r="336" spans="1:4" x14ac:dyDescent="0.2">
      <c r="A336" s="641">
        <f t="shared" si="5"/>
        <v>334</v>
      </c>
    </row>
    <row r="337" spans="1:3" x14ac:dyDescent="0.2">
      <c r="A337" s="641">
        <f t="shared" si="5"/>
        <v>335</v>
      </c>
    </row>
    <row r="338" spans="1:3" x14ac:dyDescent="0.2">
      <c r="A338" s="641">
        <f t="shared" si="5"/>
        <v>336</v>
      </c>
    </row>
    <row r="339" spans="1:3" x14ac:dyDescent="0.2">
      <c r="A339" s="641">
        <f t="shared" si="5"/>
        <v>337</v>
      </c>
    </row>
    <row r="340" spans="1:3" x14ac:dyDescent="0.2">
      <c r="A340" s="641">
        <f t="shared" si="5"/>
        <v>338</v>
      </c>
    </row>
    <row r="341" spans="1:3" x14ac:dyDescent="0.2">
      <c r="A341" s="641">
        <f t="shared" si="5"/>
        <v>339</v>
      </c>
    </row>
    <row r="342" spans="1:3" x14ac:dyDescent="0.2">
      <c r="A342" s="641">
        <f t="shared" si="5"/>
        <v>340</v>
      </c>
    </row>
    <row r="343" spans="1:3" x14ac:dyDescent="0.2">
      <c r="A343" s="641">
        <f t="shared" si="5"/>
        <v>341</v>
      </c>
    </row>
    <row r="344" spans="1:3" x14ac:dyDescent="0.2">
      <c r="A344" s="641">
        <f t="shared" si="5"/>
        <v>342</v>
      </c>
    </row>
    <row r="345" spans="1:3" x14ac:dyDescent="0.2">
      <c r="A345" s="641">
        <f t="shared" si="5"/>
        <v>343</v>
      </c>
    </row>
    <row r="346" spans="1:3" x14ac:dyDescent="0.2">
      <c r="A346" s="641">
        <f t="shared" si="5"/>
        <v>344</v>
      </c>
    </row>
    <row r="347" spans="1:3" x14ac:dyDescent="0.2">
      <c r="A347" s="641">
        <f t="shared" si="5"/>
        <v>345</v>
      </c>
      <c r="C347" t="s">
        <v>2837</v>
      </c>
    </row>
    <row r="348" spans="1:3" x14ac:dyDescent="0.2">
      <c r="A348" s="641">
        <f t="shared" si="5"/>
        <v>346</v>
      </c>
      <c r="B348" s="5" t="s">
        <v>680</v>
      </c>
    </row>
    <row r="349" spans="1:3" x14ac:dyDescent="0.2">
      <c r="A349" s="641">
        <f t="shared" si="5"/>
        <v>347</v>
      </c>
    </row>
    <row r="350" spans="1:3" x14ac:dyDescent="0.2">
      <c r="A350" s="641">
        <f t="shared" si="5"/>
        <v>348</v>
      </c>
    </row>
    <row r="351" spans="1:3" x14ac:dyDescent="0.2">
      <c r="A351" s="641">
        <f t="shared" si="5"/>
        <v>349</v>
      </c>
    </row>
    <row r="352" spans="1:3" x14ac:dyDescent="0.2">
      <c r="A352" s="641">
        <f t="shared" si="5"/>
        <v>350</v>
      </c>
    </row>
    <row r="353" spans="1:2" x14ac:dyDescent="0.2">
      <c r="A353" s="641">
        <f t="shared" si="5"/>
        <v>351</v>
      </c>
    </row>
    <row r="354" spans="1:2" x14ac:dyDescent="0.2">
      <c r="A354" s="641">
        <f t="shared" si="5"/>
        <v>352</v>
      </c>
    </row>
    <row r="355" spans="1:2" x14ac:dyDescent="0.2">
      <c r="A355" s="641">
        <f t="shared" si="5"/>
        <v>353</v>
      </c>
    </row>
    <row r="356" spans="1:2" x14ac:dyDescent="0.2">
      <c r="A356" s="641">
        <f t="shared" si="5"/>
        <v>354</v>
      </c>
      <c r="B356" s="5" t="s">
        <v>680</v>
      </c>
    </row>
    <row r="357" spans="1:2" x14ac:dyDescent="0.2">
      <c r="A357" s="641">
        <f t="shared" si="5"/>
        <v>355</v>
      </c>
      <c r="B357" s="5" t="s">
        <v>680</v>
      </c>
    </row>
    <row r="358" spans="1:2" x14ac:dyDescent="0.2">
      <c r="A358" s="641">
        <f t="shared" si="5"/>
        <v>356</v>
      </c>
    </row>
    <row r="359" spans="1:2" x14ac:dyDescent="0.2">
      <c r="A359" s="641">
        <f t="shared" si="5"/>
        <v>357</v>
      </c>
    </row>
    <row r="360" spans="1:2" x14ac:dyDescent="0.2">
      <c r="A360" s="641">
        <f t="shared" si="5"/>
        <v>358</v>
      </c>
    </row>
    <row r="361" spans="1:2" x14ac:dyDescent="0.2">
      <c r="A361" s="641">
        <f t="shared" si="5"/>
        <v>359</v>
      </c>
    </row>
    <row r="362" spans="1:2" x14ac:dyDescent="0.2">
      <c r="A362" s="641">
        <f t="shared" si="5"/>
        <v>360</v>
      </c>
    </row>
    <row r="363" spans="1:2" x14ac:dyDescent="0.2">
      <c r="A363" s="641">
        <f t="shared" si="5"/>
        <v>361</v>
      </c>
    </row>
    <row r="364" spans="1:2" x14ac:dyDescent="0.2">
      <c r="A364" s="641">
        <f t="shared" si="5"/>
        <v>362</v>
      </c>
    </row>
    <row r="365" spans="1:2" x14ac:dyDescent="0.2">
      <c r="A365" s="641">
        <f t="shared" si="5"/>
        <v>363</v>
      </c>
    </row>
    <row r="366" spans="1:2" x14ac:dyDescent="0.2">
      <c r="A366" s="641">
        <f t="shared" si="5"/>
        <v>364</v>
      </c>
      <c r="B366" s="5" t="s">
        <v>680</v>
      </c>
    </row>
    <row r="367" spans="1:2" x14ac:dyDescent="0.2">
      <c r="A367" s="641">
        <f t="shared" si="5"/>
        <v>365</v>
      </c>
      <c r="B367" s="5" t="s">
        <v>680</v>
      </c>
    </row>
    <row r="368" spans="1:2" x14ac:dyDescent="0.2">
      <c r="A368" s="641">
        <f t="shared" si="5"/>
        <v>366</v>
      </c>
    </row>
    <row r="369" spans="1:2" x14ac:dyDescent="0.2">
      <c r="A369" s="641">
        <f t="shared" si="5"/>
        <v>367</v>
      </c>
    </row>
    <row r="370" spans="1:2" x14ac:dyDescent="0.2">
      <c r="A370" s="641">
        <f t="shared" si="5"/>
        <v>368</v>
      </c>
    </row>
    <row r="371" spans="1:2" x14ac:dyDescent="0.2">
      <c r="A371" s="641">
        <f t="shared" si="5"/>
        <v>369</v>
      </c>
    </row>
    <row r="372" spans="1:2" x14ac:dyDescent="0.2">
      <c r="A372" s="641">
        <f t="shared" si="5"/>
        <v>370</v>
      </c>
      <c r="B372" s="5" t="s">
        <v>680</v>
      </c>
    </row>
    <row r="373" spans="1:2" x14ac:dyDescent="0.2">
      <c r="A373" s="641">
        <f t="shared" si="5"/>
        <v>371</v>
      </c>
      <c r="B373" s="5" t="s">
        <v>680</v>
      </c>
    </row>
    <row r="374" spans="1:2" x14ac:dyDescent="0.2">
      <c r="A374" s="641">
        <f t="shared" si="5"/>
        <v>372</v>
      </c>
    </row>
    <row r="375" spans="1:2" x14ac:dyDescent="0.2">
      <c r="A375" s="641">
        <f t="shared" si="5"/>
        <v>373</v>
      </c>
    </row>
    <row r="376" spans="1:2" x14ac:dyDescent="0.2">
      <c r="A376" s="641">
        <f t="shared" si="5"/>
        <v>374</v>
      </c>
    </row>
    <row r="377" spans="1:2" x14ac:dyDescent="0.2">
      <c r="A377" s="641">
        <f t="shared" si="5"/>
        <v>375</v>
      </c>
    </row>
    <row r="378" spans="1:2" x14ac:dyDescent="0.2">
      <c r="A378" s="641">
        <f t="shared" si="5"/>
        <v>376</v>
      </c>
    </row>
    <row r="379" spans="1:2" x14ac:dyDescent="0.2">
      <c r="A379" s="641">
        <f t="shared" si="5"/>
        <v>377</v>
      </c>
    </row>
    <row r="380" spans="1:2" x14ac:dyDescent="0.2">
      <c r="A380" s="641">
        <f t="shared" si="5"/>
        <v>378</v>
      </c>
    </row>
    <row r="381" spans="1:2" x14ac:dyDescent="0.2">
      <c r="A381" s="641">
        <f t="shared" si="5"/>
        <v>379</v>
      </c>
    </row>
    <row r="382" spans="1:2" x14ac:dyDescent="0.2">
      <c r="A382" s="641">
        <f t="shared" si="5"/>
        <v>380</v>
      </c>
    </row>
    <row r="383" spans="1:2" x14ac:dyDescent="0.2">
      <c r="A383" s="641">
        <f t="shared" si="5"/>
        <v>381</v>
      </c>
    </row>
    <row r="384" spans="1:2" x14ac:dyDescent="0.2">
      <c r="A384" s="641">
        <f t="shared" si="5"/>
        <v>382</v>
      </c>
    </row>
    <row r="385" spans="1:3" x14ac:dyDescent="0.2">
      <c r="A385" s="641">
        <f t="shared" si="5"/>
        <v>383</v>
      </c>
    </row>
    <row r="386" spans="1:3" x14ac:dyDescent="0.2">
      <c r="A386" s="641">
        <f t="shared" si="5"/>
        <v>384</v>
      </c>
    </row>
    <row r="387" spans="1:3" x14ac:dyDescent="0.2">
      <c r="A387" s="641">
        <f t="shared" si="5"/>
        <v>385</v>
      </c>
      <c r="B387" s="5" t="s">
        <v>680</v>
      </c>
      <c r="C387" t="s">
        <v>2838</v>
      </c>
    </row>
    <row r="388" spans="1:3" x14ac:dyDescent="0.2">
      <c r="A388" s="641">
        <f t="shared" si="5"/>
        <v>386</v>
      </c>
      <c r="B388" s="5" t="s">
        <v>680</v>
      </c>
    </row>
    <row r="389" spans="1:3" x14ac:dyDescent="0.2">
      <c r="A389" s="641">
        <f t="shared" ref="A389:A452" si="6">A388+1</f>
        <v>387</v>
      </c>
      <c r="B389" s="5" t="s">
        <v>680</v>
      </c>
      <c r="C389" t="s">
        <v>2839</v>
      </c>
    </row>
    <row r="390" spans="1:3" x14ac:dyDescent="0.2">
      <c r="A390" s="641">
        <f t="shared" si="6"/>
        <v>388</v>
      </c>
      <c r="B390" s="5" t="s">
        <v>680</v>
      </c>
    </row>
    <row r="391" spans="1:3" x14ac:dyDescent="0.2">
      <c r="A391" s="641">
        <f t="shared" si="6"/>
        <v>389</v>
      </c>
      <c r="B391" s="5" t="s">
        <v>680</v>
      </c>
    </row>
    <row r="392" spans="1:3" x14ac:dyDescent="0.2">
      <c r="A392" s="641">
        <f t="shared" si="6"/>
        <v>390</v>
      </c>
    </row>
    <row r="393" spans="1:3" x14ac:dyDescent="0.2">
      <c r="A393" s="641">
        <f t="shared" si="6"/>
        <v>391</v>
      </c>
    </row>
    <row r="394" spans="1:3" x14ac:dyDescent="0.2">
      <c r="A394" s="641">
        <f t="shared" si="6"/>
        <v>392</v>
      </c>
      <c r="B394" s="5" t="s">
        <v>680</v>
      </c>
    </row>
    <row r="395" spans="1:3" x14ac:dyDescent="0.2">
      <c r="A395" s="641">
        <f t="shared" si="6"/>
        <v>393</v>
      </c>
      <c r="B395" s="5" t="s">
        <v>680</v>
      </c>
    </row>
    <row r="396" spans="1:3" x14ac:dyDescent="0.2">
      <c r="A396" s="641">
        <f t="shared" si="6"/>
        <v>394</v>
      </c>
      <c r="B396" s="5" t="s">
        <v>680</v>
      </c>
    </row>
    <row r="397" spans="1:3" x14ac:dyDescent="0.2">
      <c r="A397" s="641">
        <f t="shared" si="6"/>
        <v>395</v>
      </c>
      <c r="B397" s="5" t="s">
        <v>680</v>
      </c>
    </row>
    <row r="398" spans="1:3" x14ac:dyDescent="0.2">
      <c r="A398" s="641">
        <f t="shared" si="6"/>
        <v>396</v>
      </c>
      <c r="B398" s="5" t="s">
        <v>680</v>
      </c>
    </row>
    <row r="399" spans="1:3" x14ac:dyDescent="0.2">
      <c r="A399" s="641">
        <f t="shared" si="6"/>
        <v>397</v>
      </c>
    </row>
    <row r="400" spans="1:3" x14ac:dyDescent="0.2">
      <c r="A400" s="641">
        <f t="shared" si="6"/>
        <v>398</v>
      </c>
      <c r="B400" s="5" t="s">
        <v>680</v>
      </c>
    </row>
    <row r="401" spans="1:3" x14ac:dyDescent="0.2">
      <c r="A401" s="641">
        <f t="shared" si="6"/>
        <v>399</v>
      </c>
      <c r="B401" s="5" t="s">
        <v>680</v>
      </c>
      <c r="C401" t="s">
        <v>2840</v>
      </c>
    </row>
    <row r="402" spans="1:3" x14ac:dyDescent="0.2">
      <c r="A402" s="641">
        <f t="shared" si="6"/>
        <v>400</v>
      </c>
      <c r="B402" s="5" t="s">
        <v>680</v>
      </c>
    </row>
    <row r="403" spans="1:3" x14ac:dyDescent="0.2">
      <c r="A403" s="641">
        <f t="shared" si="6"/>
        <v>401</v>
      </c>
      <c r="B403" s="5" t="s">
        <v>680</v>
      </c>
    </row>
    <row r="404" spans="1:3" x14ac:dyDescent="0.2">
      <c r="A404" s="641">
        <f t="shared" si="6"/>
        <v>402</v>
      </c>
    </row>
    <row r="405" spans="1:3" x14ac:dyDescent="0.2">
      <c r="A405" s="641">
        <f t="shared" si="6"/>
        <v>403</v>
      </c>
    </row>
    <row r="406" spans="1:3" x14ac:dyDescent="0.2">
      <c r="A406" s="641">
        <f t="shared" si="6"/>
        <v>404</v>
      </c>
      <c r="B406" s="5" t="s">
        <v>680</v>
      </c>
    </row>
    <row r="407" spans="1:3" x14ac:dyDescent="0.2">
      <c r="A407" s="641">
        <f t="shared" si="6"/>
        <v>405</v>
      </c>
      <c r="B407" s="5" t="s">
        <v>680</v>
      </c>
    </row>
    <row r="408" spans="1:3" x14ac:dyDescent="0.2">
      <c r="A408" s="641">
        <f t="shared" si="6"/>
        <v>406</v>
      </c>
      <c r="B408" s="5" t="s">
        <v>837</v>
      </c>
    </row>
    <row r="409" spans="1:3" x14ac:dyDescent="0.2">
      <c r="A409" s="641">
        <f t="shared" si="6"/>
        <v>407</v>
      </c>
    </row>
    <row r="410" spans="1:3" x14ac:dyDescent="0.2">
      <c r="A410" s="641">
        <f t="shared" si="6"/>
        <v>408</v>
      </c>
      <c r="B410" s="5" t="s">
        <v>680</v>
      </c>
    </row>
    <row r="411" spans="1:3" x14ac:dyDescent="0.2">
      <c r="A411" s="641">
        <f t="shared" si="6"/>
        <v>409</v>
      </c>
    </row>
    <row r="412" spans="1:3" x14ac:dyDescent="0.2">
      <c r="A412" s="641">
        <f t="shared" si="6"/>
        <v>410</v>
      </c>
    </row>
    <row r="413" spans="1:3" x14ac:dyDescent="0.2">
      <c r="A413" s="641">
        <f t="shared" si="6"/>
        <v>411</v>
      </c>
    </row>
    <row r="414" spans="1:3" x14ac:dyDescent="0.2">
      <c r="A414" s="641">
        <f t="shared" si="6"/>
        <v>412</v>
      </c>
    </row>
    <row r="415" spans="1:3" x14ac:dyDescent="0.2">
      <c r="A415" s="641">
        <f t="shared" si="6"/>
        <v>413</v>
      </c>
    </row>
    <row r="416" spans="1:3" x14ac:dyDescent="0.2">
      <c r="A416" s="641">
        <f t="shared" si="6"/>
        <v>414</v>
      </c>
      <c r="B416" s="5" t="s">
        <v>680</v>
      </c>
    </row>
    <row r="417" spans="1:2" x14ac:dyDescent="0.2">
      <c r="A417" s="641">
        <f t="shared" si="6"/>
        <v>415</v>
      </c>
      <c r="B417" s="5" t="s">
        <v>680</v>
      </c>
    </row>
    <row r="418" spans="1:2" x14ac:dyDescent="0.2">
      <c r="A418" s="641">
        <f t="shared" si="6"/>
        <v>416</v>
      </c>
    </row>
    <row r="419" spans="1:2" x14ac:dyDescent="0.2">
      <c r="A419" s="641">
        <f t="shared" si="6"/>
        <v>417</v>
      </c>
    </row>
    <row r="420" spans="1:2" x14ac:dyDescent="0.2">
      <c r="A420" s="641">
        <f t="shared" si="6"/>
        <v>418</v>
      </c>
    </row>
    <row r="421" spans="1:2" x14ac:dyDescent="0.2">
      <c r="A421" s="641">
        <f t="shared" si="6"/>
        <v>419</v>
      </c>
    </row>
    <row r="422" spans="1:2" x14ac:dyDescent="0.2">
      <c r="A422" s="641">
        <f t="shared" si="6"/>
        <v>420</v>
      </c>
    </row>
    <row r="423" spans="1:2" x14ac:dyDescent="0.2">
      <c r="A423" s="641">
        <f t="shared" si="6"/>
        <v>421</v>
      </c>
    </row>
    <row r="424" spans="1:2" x14ac:dyDescent="0.2">
      <c r="A424" s="641">
        <f t="shared" si="6"/>
        <v>422</v>
      </c>
    </row>
    <row r="425" spans="1:2" x14ac:dyDescent="0.2">
      <c r="A425" s="641">
        <f t="shared" si="6"/>
        <v>423</v>
      </c>
    </row>
    <row r="426" spans="1:2" x14ac:dyDescent="0.2">
      <c r="A426" s="641">
        <f t="shared" si="6"/>
        <v>424</v>
      </c>
    </row>
    <row r="427" spans="1:2" x14ac:dyDescent="0.2">
      <c r="A427" s="641">
        <f t="shared" si="6"/>
        <v>425</v>
      </c>
    </row>
    <row r="428" spans="1:2" x14ac:dyDescent="0.2">
      <c r="A428" s="641">
        <f t="shared" si="6"/>
        <v>426</v>
      </c>
    </row>
    <row r="429" spans="1:2" x14ac:dyDescent="0.2">
      <c r="A429" s="641">
        <f t="shared" si="6"/>
        <v>427</v>
      </c>
    </row>
    <row r="430" spans="1:2" x14ac:dyDescent="0.2">
      <c r="A430" s="641">
        <f t="shared" si="6"/>
        <v>428</v>
      </c>
    </row>
    <row r="431" spans="1:2" x14ac:dyDescent="0.2">
      <c r="A431" s="641">
        <f t="shared" si="6"/>
        <v>429</v>
      </c>
    </row>
    <row r="432" spans="1:2" x14ac:dyDescent="0.2">
      <c r="A432" s="641">
        <f t="shared" si="6"/>
        <v>430</v>
      </c>
    </row>
    <row r="433" spans="1:2" x14ac:dyDescent="0.2">
      <c r="A433" s="641">
        <f t="shared" si="6"/>
        <v>431</v>
      </c>
    </row>
    <row r="434" spans="1:2" x14ac:dyDescent="0.2">
      <c r="A434" s="641">
        <f t="shared" si="6"/>
        <v>432</v>
      </c>
    </row>
    <row r="435" spans="1:2" x14ac:dyDescent="0.2">
      <c r="A435" s="641">
        <f t="shared" si="6"/>
        <v>433</v>
      </c>
    </row>
    <row r="436" spans="1:2" x14ac:dyDescent="0.2">
      <c r="A436" s="641">
        <f t="shared" si="6"/>
        <v>434</v>
      </c>
    </row>
    <row r="437" spans="1:2" x14ac:dyDescent="0.2">
      <c r="A437" s="641">
        <f t="shared" si="6"/>
        <v>435</v>
      </c>
    </row>
    <row r="438" spans="1:2" x14ac:dyDescent="0.2">
      <c r="A438" s="641">
        <f t="shared" si="6"/>
        <v>436</v>
      </c>
    </row>
    <row r="439" spans="1:2" x14ac:dyDescent="0.2">
      <c r="A439" s="641">
        <f t="shared" si="6"/>
        <v>437</v>
      </c>
    </row>
    <row r="440" spans="1:2" x14ac:dyDescent="0.2">
      <c r="A440" s="641">
        <f t="shared" si="6"/>
        <v>438</v>
      </c>
    </row>
    <row r="441" spans="1:2" x14ac:dyDescent="0.2">
      <c r="A441" s="641">
        <f t="shared" si="6"/>
        <v>439</v>
      </c>
    </row>
    <row r="442" spans="1:2" x14ac:dyDescent="0.2">
      <c r="A442" s="641">
        <f t="shared" si="6"/>
        <v>440</v>
      </c>
      <c r="B442" s="5" t="s">
        <v>680</v>
      </c>
    </row>
    <row r="443" spans="1:2" x14ac:dyDescent="0.2">
      <c r="A443" s="641">
        <f t="shared" si="6"/>
        <v>441</v>
      </c>
    </row>
    <row r="444" spans="1:2" x14ac:dyDescent="0.2">
      <c r="A444" s="641">
        <f t="shared" si="6"/>
        <v>442</v>
      </c>
      <c r="B444" s="5" t="s">
        <v>680</v>
      </c>
    </row>
    <row r="445" spans="1:2" x14ac:dyDescent="0.2">
      <c r="A445" s="641">
        <f t="shared" si="6"/>
        <v>443</v>
      </c>
    </row>
    <row r="446" spans="1:2" x14ac:dyDescent="0.2">
      <c r="A446" s="641">
        <f t="shared" si="6"/>
        <v>444</v>
      </c>
    </row>
    <row r="447" spans="1:2" x14ac:dyDescent="0.2">
      <c r="A447" s="641">
        <f t="shared" si="6"/>
        <v>445</v>
      </c>
    </row>
    <row r="448" spans="1:2" x14ac:dyDescent="0.2">
      <c r="A448" s="641">
        <f t="shared" si="6"/>
        <v>446</v>
      </c>
    </row>
    <row r="449" spans="1:1" x14ac:dyDescent="0.2">
      <c r="A449" s="641">
        <f t="shared" si="6"/>
        <v>447</v>
      </c>
    </row>
    <row r="450" spans="1:1" x14ac:dyDescent="0.2">
      <c r="A450" s="641">
        <f t="shared" si="6"/>
        <v>448</v>
      </c>
    </row>
    <row r="451" spans="1:1" x14ac:dyDescent="0.2">
      <c r="A451" s="641">
        <f t="shared" si="6"/>
        <v>449</v>
      </c>
    </row>
    <row r="452" spans="1:1" x14ac:dyDescent="0.2">
      <c r="A452" s="641">
        <f t="shared" si="6"/>
        <v>450</v>
      </c>
    </row>
    <row r="453" spans="1:1" x14ac:dyDescent="0.2">
      <c r="A453" s="641">
        <f t="shared" ref="A453:A516" si="7">A452+1</f>
        <v>451</v>
      </c>
    </row>
    <row r="454" spans="1:1" x14ac:dyDescent="0.2">
      <c r="A454" s="641">
        <f t="shared" si="7"/>
        <v>452</v>
      </c>
    </row>
    <row r="455" spans="1:1" x14ac:dyDescent="0.2">
      <c r="A455" s="641">
        <f t="shared" si="7"/>
        <v>453</v>
      </c>
    </row>
    <row r="456" spans="1:1" x14ac:dyDescent="0.2">
      <c r="A456" s="641">
        <f t="shared" si="7"/>
        <v>454</v>
      </c>
    </row>
    <row r="457" spans="1:1" x14ac:dyDescent="0.2">
      <c r="A457" s="641">
        <f t="shared" si="7"/>
        <v>455</v>
      </c>
    </row>
    <row r="458" spans="1:1" x14ac:dyDescent="0.2">
      <c r="A458" s="641">
        <f t="shared" si="7"/>
        <v>456</v>
      </c>
    </row>
    <row r="459" spans="1:1" x14ac:dyDescent="0.2">
      <c r="A459" s="641">
        <f t="shared" si="7"/>
        <v>457</v>
      </c>
    </row>
    <row r="460" spans="1:1" x14ac:dyDescent="0.2">
      <c r="A460" s="641">
        <f t="shared" si="7"/>
        <v>458</v>
      </c>
    </row>
    <row r="461" spans="1:1" x14ac:dyDescent="0.2">
      <c r="A461" s="641">
        <f t="shared" si="7"/>
        <v>459</v>
      </c>
    </row>
    <row r="462" spans="1:1" x14ac:dyDescent="0.2">
      <c r="A462" s="641">
        <f t="shared" si="7"/>
        <v>460</v>
      </c>
    </row>
    <row r="463" spans="1:1" x14ac:dyDescent="0.2">
      <c r="A463" s="641">
        <f t="shared" si="7"/>
        <v>461</v>
      </c>
    </row>
    <row r="464" spans="1:1" x14ac:dyDescent="0.2">
      <c r="A464" s="641">
        <f t="shared" si="7"/>
        <v>462</v>
      </c>
    </row>
    <row r="465" spans="1:1" x14ac:dyDescent="0.2">
      <c r="A465" s="641">
        <f t="shared" si="7"/>
        <v>463</v>
      </c>
    </row>
    <row r="466" spans="1:1" x14ac:dyDescent="0.2">
      <c r="A466" s="641">
        <f t="shared" si="7"/>
        <v>464</v>
      </c>
    </row>
    <row r="467" spans="1:1" x14ac:dyDescent="0.2">
      <c r="A467" s="641">
        <f t="shared" si="7"/>
        <v>465</v>
      </c>
    </row>
    <row r="468" spans="1:1" x14ac:dyDescent="0.2">
      <c r="A468" s="641">
        <f t="shared" si="7"/>
        <v>466</v>
      </c>
    </row>
    <row r="469" spans="1:1" x14ac:dyDescent="0.2">
      <c r="A469" s="641">
        <f t="shared" si="7"/>
        <v>467</v>
      </c>
    </row>
    <row r="470" spans="1:1" x14ac:dyDescent="0.2">
      <c r="A470" s="641">
        <f t="shared" si="7"/>
        <v>468</v>
      </c>
    </row>
    <row r="471" spans="1:1" x14ac:dyDescent="0.2">
      <c r="A471" s="641">
        <f t="shared" si="7"/>
        <v>469</v>
      </c>
    </row>
    <row r="472" spans="1:1" x14ac:dyDescent="0.2">
      <c r="A472" s="641">
        <f t="shared" si="7"/>
        <v>470</v>
      </c>
    </row>
    <row r="473" spans="1:1" x14ac:dyDescent="0.2">
      <c r="A473" s="641">
        <f t="shared" si="7"/>
        <v>471</v>
      </c>
    </row>
    <row r="474" spans="1:1" x14ac:dyDescent="0.2">
      <c r="A474" s="641">
        <f t="shared" si="7"/>
        <v>472</v>
      </c>
    </row>
    <row r="475" spans="1:1" x14ac:dyDescent="0.2">
      <c r="A475" s="641">
        <f t="shared" si="7"/>
        <v>473</v>
      </c>
    </row>
    <row r="476" spans="1:1" x14ac:dyDescent="0.2">
      <c r="A476" s="641">
        <f t="shared" si="7"/>
        <v>474</v>
      </c>
    </row>
    <row r="477" spans="1:1" x14ac:dyDescent="0.2">
      <c r="A477" s="641">
        <f t="shared" si="7"/>
        <v>475</v>
      </c>
    </row>
    <row r="478" spans="1:1" x14ac:dyDescent="0.2">
      <c r="A478" s="641">
        <f t="shared" si="7"/>
        <v>476</v>
      </c>
    </row>
    <row r="479" spans="1:1" x14ac:dyDescent="0.2">
      <c r="A479" s="641">
        <f t="shared" si="7"/>
        <v>477</v>
      </c>
    </row>
    <row r="480" spans="1:1" x14ac:dyDescent="0.2">
      <c r="A480" s="641">
        <f t="shared" si="7"/>
        <v>478</v>
      </c>
    </row>
    <row r="481" spans="1:3" x14ac:dyDescent="0.2">
      <c r="A481" s="641">
        <f t="shared" si="7"/>
        <v>479</v>
      </c>
    </row>
    <row r="482" spans="1:3" x14ac:dyDescent="0.2">
      <c r="A482" s="641">
        <f t="shared" si="7"/>
        <v>480</v>
      </c>
    </row>
    <row r="483" spans="1:3" x14ac:dyDescent="0.2">
      <c r="A483" s="641">
        <f t="shared" si="7"/>
        <v>481</v>
      </c>
    </row>
    <row r="484" spans="1:3" x14ac:dyDescent="0.2">
      <c r="A484" s="641">
        <f t="shared" si="7"/>
        <v>482</v>
      </c>
    </row>
    <row r="485" spans="1:3" x14ac:dyDescent="0.2">
      <c r="A485" s="641">
        <f t="shared" si="7"/>
        <v>483</v>
      </c>
    </row>
    <row r="486" spans="1:3" x14ac:dyDescent="0.2">
      <c r="A486" s="641">
        <f t="shared" si="7"/>
        <v>484</v>
      </c>
    </row>
    <row r="487" spans="1:3" x14ac:dyDescent="0.2">
      <c r="A487" s="641">
        <f t="shared" si="7"/>
        <v>485</v>
      </c>
    </row>
    <row r="488" spans="1:3" x14ac:dyDescent="0.2">
      <c r="A488" s="641">
        <f t="shared" si="7"/>
        <v>486</v>
      </c>
    </row>
    <row r="489" spans="1:3" x14ac:dyDescent="0.2">
      <c r="A489" s="641">
        <f t="shared" si="7"/>
        <v>487</v>
      </c>
    </row>
    <row r="490" spans="1:3" x14ac:dyDescent="0.2">
      <c r="A490" s="641">
        <f t="shared" si="7"/>
        <v>488</v>
      </c>
    </row>
    <row r="491" spans="1:3" x14ac:dyDescent="0.2">
      <c r="A491" s="641">
        <f t="shared" si="7"/>
        <v>489</v>
      </c>
    </row>
    <row r="492" spans="1:3" x14ac:dyDescent="0.2">
      <c r="A492" s="641">
        <f t="shared" si="7"/>
        <v>490</v>
      </c>
      <c r="B492" s="5" t="s">
        <v>680</v>
      </c>
      <c r="C492" t="s">
        <v>2841</v>
      </c>
    </row>
    <row r="493" spans="1:3" x14ac:dyDescent="0.2">
      <c r="A493" s="641">
        <f t="shared" si="7"/>
        <v>491</v>
      </c>
    </row>
    <row r="494" spans="1:3" x14ac:dyDescent="0.2">
      <c r="A494" s="641">
        <f t="shared" si="7"/>
        <v>492</v>
      </c>
    </row>
    <row r="495" spans="1:3" x14ac:dyDescent="0.2">
      <c r="A495" s="641">
        <f t="shared" si="7"/>
        <v>493</v>
      </c>
      <c r="B495" s="5" t="s">
        <v>837</v>
      </c>
    </row>
    <row r="496" spans="1:3" x14ac:dyDescent="0.2">
      <c r="A496" s="641">
        <f t="shared" si="7"/>
        <v>494</v>
      </c>
    </row>
    <row r="497" spans="1:1" x14ac:dyDescent="0.2">
      <c r="A497" s="641">
        <f t="shared" si="7"/>
        <v>495</v>
      </c>
    </row>
    <row r="498" spans="1:1" x14ac:dyDescent="0.2">
      <c r="A498" s="641">
        <f t="shared" si="7"/>
        <v>496</v>
      </c>
    </row>
    <row r="499" spans="1:1" x14ac:dyDescent="0.2">
      <c r="A499" s="641">
        <f t="shared" si="7"/>
        <v>497</v>
      </c>
    </row>
    <row r="500" spans="1:1" x14ac:dyDescent="0.2">
      <c r="A500" s="641">
        <f t="shared" si="7"/>
        <v>498</v>
      </c>
    </row>
    <row r="501" spans="1:1" x14ac:dyDescent="0.2">
      <c r="A501" s="641">
        <f t="shared" si="7"/>
        <v>499</v>
      </c>
    </row>
    <row r="502" spans="1:1" x14ac:dyDescent="0.2">
      <c r="A502" s="641">
        <f t="shared" si="7"/>
        <v>500</v>
      </c>
    </row>
    <row r="503" spans="1:1" x14ac:dyDescent="0.2">
      <c r="A503" s="641">
        <f t="shared" si="7"/>
        <v>501</v>
      </c>
    </row>
    <row r="504" spans="1:1" x14ac:dyDescent="0.2">
      <c r="A504" s="641">
        <f t="shared" si="7"/>
        <v>502</v>
      </c>
    </row>
    <row r="505" spans="1:1" x14ac:dyDescent="0.2">
      <c r="A505" s="641">
        <f t="shared" si="7"/>
        <v>503</v>
      </c>
    </row>
    <row r="506" spans="1:1" x14ac:dyDescent="0.2">
      <c r="A506" s="641">
        <f t="shared" si="7"/>
        <v>504</v>
      </c>
    </row>
    <row r="507" spans="1:1" x14ac:dyDescent="0.2">
      <c r="A507" s="641">
        <f t="shared" si="7"/>
        <v>505</v>
      </c>
    </row>
    <row r="508" spans="1:1" x14ac:dyDescent="0.2">
      <c r="A508" s="641">
        <f t="shared" si="7"/>
        <v>506</v>
      </c>
    </row>
    <row r="509" spans="1:1" x14ac:dyDescent="0.2">
      <c r="A509" s="641">
        <f t="shared" si="7"/>
        <v>507</v>
      </c>
    </row>
    <row r="510" spans="1:1" x14ac:dyDescent="0.2">
      <c r="A510" s="641">
        <f t="shared" si="7"/>
        <v>508</v>
      </c>
    </row>
    <row r="511" spans="1:1" x14ac:dyDescent="0.2">
      <c r="A511" s="641">
        <f t="shared" si="7"/>
        <v>509</v>
      </c>
    </row>
    <row r="512" spans="1:1" x14ac:dyDescent="0.2">
      <c r="A512" s="641">
        <f t="shared" si="7"/>
        <v>510</v>
      </c>
    </row>
    <row r="513" spans="1:2" x14ac:dyDescent="0.2">
      <c r="A513" s="641">
        <f t="shared" si="7"/>
        <v>511</v>
      </c>
    </row>
    <row r="514" spans="1:2" x14ac:dyDescent="0.2">
      <c r="A514" s="641">
        <f t="shared" si="7"/>
        <v>512</v>
      </c>
    </row>
    <row r="515" spans="1:2" x14ac:dyDescent="0.2">
      <c r="A515" s="641">
        <f t="shared" si="7"/>
        <v>513</v>
      </c>
    </row>
    <row r="516" spans="1:2" x14ac:dyDescent="0.2">
      <c r="A516" s="641">
        <f t="shared" si="7"/>
        <v>514</v>
      </c>
    </row>
    <row r="517" spans="1:2" x14ac:dyDescent="0.2">
      <c r="A517" s="641">
        <f t="shared" ref="A517:A580" si="8">A516+1</f>
        <v>515</v>
      </c>
      <c r="B517" s="5" t="s">
        <v>680</v>
      </c>
    </row>
    <row r="518" spans="1:2" x14ac:dyDescent="0.2">
      <c r="A518" s="641">
        <f t="shared" si="8"/>
        <v>516</v>
      </c>
    </row>
    <row r="519" spans="1:2" x14ac:dyDescent="0.2">
      <c r="A519" s="641">
        <f t="shared" si="8"/>
        <v>517</v>
      </c>
    </row>
    <row r="520" spans="1:2" x14ac:dyDescent="0.2">
      <c r="A520" s="641">
        <f t="shared" si="8"/>
        <v>518</v>
      </c>
      <c r="B520" s="5" t="s">
        <v>680</v>
      </c>
    </row>
    <row r="521" spans="1:2" x14ac:dyDescent="0.2">
      <c r="A521" s="641">
        <f t="shared" si="8"/>
        <v>519</v>
      </c>
    </row>
    <row r="522" spans="1:2" x14ac:dyDescent="0.2">
      <c r="A522" s="641">
        <f t="shared" si="8"/>
        <v>520</v>
      </c>
    </row>
    <row r="523" spans="1:2" x14ac:dyDescent="0.2">
      <c r="A523" s="641">
        <f t="shared" si="8"/>
        <v>521</v>
      </c>
    </row>
    <row r="524" spans="1:2" x14ac:dyDescent="0.2">
      <c r="A524" s="641">
        <f t="shared" si="8"/>
        <v>522</v>
      </c>
    </row>
    <row r="525" spans="1:2" x14ac:dyDescent="0.2">
      <c r="A525" s="641">
        <f t="shared" si="8"/>
        <v>523</v>
      </c>
    </row>
    <row r="526" spans="1:2" x14ac:dyDescent="0.2">
      <c r="A526" s="641">
        <f t="shared" si="8"/>
        <v>524</v>
      </c>
    </row>
    <row r="527" spans="1:2" x14ac:dyDescent="0.2">
      <c r="A527" s="641">
        <f t="shared" si="8"/>
        <v>525</v>
      </c>
    </row>
    <row r="528" spans="1:2" x14ac:dyDescent="0.2">
      <c r="A528" s="641">
        <f t="shared" si="8"/>
        <v>526</v>
      </c>
    </row>
    <row r="529" spans="1:1" x14ac:dyDescent="0.2">
      <c r="A529" s="641">
        <f t="shared" si="8"/>
        <v>527</v>
      </c>
    </row>
    <row r="530" spans="1:1" x14ac:dyDescent="0.2">
      <c r="A530" s="641">
        <f t="shared" si="8"/>
        <v>528</v>
      </c>
    </row>
    <row r="531" spans="1:1" x14ac:dyDescent="0.2">
      <c r="A531" s="641">
        <f t="shared" si="8"/>
        <v>529</v>
      </c>
    </row>
    <row r="532" spans="1:1" x14ac:dyDescent="0.2">
      <c r="A532" s="641">
        <f t="shared" si="8"/>
        <v>530</v>
      </c>
    </row>
    <row r="533" spans="1:1" x14ac:dyDescent="0.2">
      <c r="A533" s="641">
        <f t="shared" si="8"/>
        <v>531</v>
      </c>
    </row>
    <row r="534" spans="1:1" x14ac:dyDescent="0.2">
      <c r="A534" s="641">
        <f t="shared" si="8"/>
        <v>532</v>
      </c>
    </row>
    <row r="535" spans="1:1" x14ac:dyDescent="0.2">
      <c r="A535" s="641">
        <f t="shared" si="8"/>
        <v>533</v>
      </c>
    </row>
    <row r="536" spans="1:1" x14ac:dyDescent="0.2">
      <c r="A536" s="641">
        <f t="shared" si="8"/>
        <v>534</v>
      </c>
    </row>
    <row r="537" spans="1:1" x14ac:dyDescent="0.2">
      <c r="A537" s="641">
        <f t="shared" si="8"/>
        <v>535</v>
      </c>
    </row>
    <row r="538" spans="1:1" x14ac:dyDescent="0.2">
      <c r="A538" s="641">
        <f t="shared" si="8"/>
        <v>536</v>
      </c>
    </row>
    <row r="539" spans="1:1" x14ac:dyDescent="0.2">
      <c r="A539" s="641">
        <f t="shared" si="8"/>
        <v>537</v>
      </c>
    </row>
    <row r="540" spans="1:1" x14ac:dyDescent="0.2">
      <c r="A540" s="641">
        <f t="shared" si="8"/>
        <v>538</v>
      </c>
    </row>
    <row r="541" spans="1:1" x14ac:dyDescent="0.2">
      <c r="A541" s="641">
        <f t="shared" si="8"/>
        <v>539</v>
      </c>
    </row>
    <row r="542" spans="1:1" x14ac:dyDescent="0.2">
      <c r="A542" s="641">
        <f t="shared" si="8"/>
        <v>540</v>
      </c>
    </row>
    <row r="543" spans="1:1" x14ac:dyDescent="0.2">
      <c r="A543" s="641">
        <f t="shared" si="8"/>
        <v>541</v>
      </c>
    </row>
    <row r="544" spans="1:1" x14ac:dyDescent="0.2">
      <c r="A544" s="641">
        <f t="shared" si="8"/>
        <v>542</v>
      </c>
    </row>
    <row r="545" spans="1:1" x14ac:dyDescent="0.2">
      <c r="A545" s="641">
        <f t="shared" si="8"/>
        <v>543</v>
      </c>
    </row>
    <row r="546" spans="1:1" x14ac:dyDescent="0.2">
      <c r="A546" s="641">
        <f t="shared" si="8"/>
        <v>544</v>
      </c>
    </row>
    <row r="547" spans="1:1" x14ac:dyDescent="0.2">
      <c r="A547" s="641">
        <f t="shared" si="8"/>
        <v>545</v>
      </c>
    </row>
    <row r="548" spans="1:1" x14ac:dyDescent="0.2">
      <c r="A548" s="641">
        <f t="shared" si="8"/>
        <v>546</v>
      </c>
    </row>
    <row r="549" spans="1:1" x14ac:dyDescent="0.2">
      <c r="A549" s="641">
        <f t="shared" si="8"/>
        <v>547</v>
      </c>
    </row>
    <row r="550" spans="1:1" x14ac:dyDescent="0.2">
      <c r="A550" s="641">
        <f t="shared" si="8"/>
        <v>548</v>
      </c>
    </row>
    <row r="551" spans="1:1" x14ac:dyDescent="0.2">
      <c r="A551" s="641">
        <f t="shared" si="8"/>
        <v>549</v>
      </c>
    </row>
    <row r="552" spans="1:1" x14ac:dyDescent="0.2">
      <c r="A552" s="641">
        <f t="shared" si="8"/>
        <v>550</v>
      </c>
    </row>
    <row r="553" spans="1:1" x14ac:dyDescent="0.2">
      <c r="A553" s="641">
        <f t="shared" si="8"/>
        <v>551</v>
      </c>
    </row>
    <row r="554" spans="1:1" x14ac:dyDescent="0.2">
      <c r="A554" s="641">
        <f t="shared" si="8"/>
        <v>552</v>
      </c>
    </row>
    <row r="555" spans="1:1" x14ac:dyDescent="0.2">
      <c r="A555" s="641">
        <f t="shared" si="8"/>
        <v>553</v>
      </c>
    </row>
    <row r="556" spans="1:1" x14ac:dyDescent="0.2">
      <c r="A556" s="641">
        <f t="shared" si="8"/>
        <v>554</v>
      </c>
    </row>
    <row r="557" spans="1:1" x14ac:dyDescent="0.2">
      <c r="A557" s="641">
        <f t="shared" si="8"/>
        <v>555</v>
      </c>
    </row>
    <row r="558" spans="1:1" x14ac:dyDescent="0.2">
      <c r="A558" s="641">
        <f t="shared" si="8"/>
        <v>556</v>
      </c>
    </row>
    <row r="559" spans="1:1" x14ac:dyDescent="0.2">
      <c r="A559" s="641">
        <f t="shared" si="8"/>
        <v>557</v>
      </c>
    </row>
    <row r="560" spans="1:1" x14ac:dyDescent="0.2">
      <c r="A560" s="641">
        <f t="shared" si="8"/>
        <v>558</v>
      </c>
    </row>
    <row r="561" spans="1:1" x14ac:dyDescent="0.2">
      <c r="A561" s="641">
        <f t="shared" si="8"/>
        <v>559</v>
      </c>
    </row>
    <row r="562" spans="1:1" x14ac:dyDescent="0.2">
      <c r="A562" s="641">
        <f t="shared" si="8"/>
        <v>560</v>
      </c>
    </row>
    <row r="563" spans="1:1" x14ac:dyDescent="0.2">
      <c r="A563" s="641">
        <f t="shared" si="8"/>
        <v>561</v>
      </c>
    </row>
    <row r="564" spans="1:1" x14ac:dyDescent="0.2">
      <c r="A564" s="641">
        <f t="shared" si="8"/>
        <v>562</v>
      </c>
    </row>
    <row r="565" spans="1:1" x14ac:dyDescent="0.2">
      <c r="A565" s="641">
        <f t="shared" si="8"/>
        <v>563</v>
      </c>
    </row>
    <row r="566" spans="1:1" x14ac:dyDescent="0.2">
      <c r="A566" s="641">
        <f t="shared" si="8"/>
        <v>564</v>
      </c>
    </row>
    <row r="567" spans="1:1" x14ac:dyDescent="0.2">
      <c r="A567" s="641">
        <f t="shared" si="8"/>
        <v>565</v>
      </c>
    </row>
    <row r="568" spans="1:1" x14ac:dyDescent="0.2">
      <c r="A568" s="641">
        <f t="shared" si="8"/>
        <v>566</v>
      </c>
    </row>
    <row r="569" spans="1:1" x14ac:dyDescent="0.2">
      <c r="A569" s="641">
        <f t="shared" si="8"/>
        <v>567</v>
      </c>
    </row>
    <row r="570" spans="1:1" x14ac:dyDescent="0.2">
      <c r="A570" s="641">
        <f t="shared" si="8"/>
        <v>568</v>
      </c>
    </row>
    <row r="571" spans="1:1" x14ac:dyDescent="0.2">
      <c r="A571" s="641">
        <f t="shared" si="8"/>
        <v>569</v>
      </c>
    </row>
    <row r="572" spans="1:1" x14ac:dyDescent="0.2">
      <c r="A572" s="641">
        <f t="shared" si="8"/>
        <v>570</v>
      </c>
    </row>
    <row r="573" spans="1:1" x14ac:dyDescent="0.2">
      <c r="A573" s="641">
        <f t="shared" si="8"/>
        <v>571</v>
      </c>
    </row>
    <row r="574" spans="1:1" x14ac:dyDescent="0.2">
      <c r="A574" s="641">
        <f t="shared" si="8"/>
        <v>572</v>
      </c>
    </row>
    <row r="575" spans="1:1" x14ac:dyDescent="0.2">
      <c r="A575" s="641">
        <f t="shared" si="8"/>
        <v>573</v>
      </c>
    </row>
    <row r="576" spans="1:1" x14ac:dyDescent="0.2">
      <c r="A576" s="641">
        <f t="shared" si="8"/>
        <v>574</v>
      </c>
    </row>
    <row r="577" spans="1:1" x14ac:dyDescent="0.2">
      <c r="A577" s="641">
        <f t="shared" si="8"/>
        <v>575</v>
      </c>
    </row>
    <row r="578" spans="1:1" x14ac:dyDescent="0.2">
      <c r="A578" s="641">
        <f t="shared" si="8"/>
        <v>576</v>
      </c>
    </row>
    <row r="579" spans="1:1" x14ac:dyDescent="0.2">
      <c r="A579" s="641">
        <f t="shared" si="8"/>
        <v>577</v>
      </c>
    </row>
    <row r="580" spans="1:1" x14ac:dyDescent="0.2">
      <c r="A580" s="641">
        <f t="shared" si="8"/>
        <v>578</v>
      </c>
    </row>
    <row r="581" spans="1:1" x14ac:dyDescent="0.2">
      <c r="A581" s="641">
        <f t="shared" ref="A581:A644" si="9">A580+1</f>
        <v>579</v>
      </c>
    </row>
    <row r="582" spans="1:1" x14ac:dyDescent="0.2">
      <c r="A582" s="641">
        <f t="shared" si="9"/>
        <v>580</v>
      </c>
    </row>
    <row r="583" spans="1:1" x14ac:dyDescent="0.2">
      <c r="A583" s="641">
        <f t="shared" si="9"/>
        <v>581</v>
      </c>
    </row>
    <row r="584" spans="1:1" x14ac:dyDescent="0.2">
      <c r="A584" s="641">
        <f t="shared" si="9"/>
        <v>582</v>
      </c>
    </row>
    <row r="585" spans="1:1" x14ac:dyDescent="0.2">
      <c r="A585" s="641">
        <f t="shared" si="9"/>
        <v>583</v>
      </c>
    </row>
    <row r="586" spans="1:1" x14ac:dyDescent="0.2">
      <c r="A586" s="641">
        <f t="shared" si="9"/>
        <v>584</v>
      </c>
    </row>
    <row r="587" spans="1:1" x14ac:dyDescent="0.2">
      <c r="A587" s="641">
        <f t="shared" si="9"/>
        <v>585</v>
      </c>
    </row>
    <row r="588" spans="1:1" x14ac:dyDescent="0.2">
      <c r="A588" s="641">
        <f t="shared" si="9"/>
        <v>586</v>
      </c>
    </row>
    <row r="589" spans="1:1" x14ac:dyDescent="0.2">
      <c r="A589" s="641">
        <f t="shared" si="9"/>
        <v>587</v>
      </c>
    </row>
    <row r="590" spans="1:1" x14ac:dyDescent="0.2">
      <c r="A590" s="641">
        <f t="shared" si="9"/>
        <v>588</v>
      </c>
    </row>
    <row r="591" spans="1:1" x14ac:dyDescent="0.2">
      <c r="A591" s="641">
        <f t="shared" si="9"/>
        <v>589</v>
      </c>
    </row>
    <row r="592" spans="1:1" x14ac:dyDescent="0.2">
      <c r="A592" s="641">
        <f t="shared" si="9"/>
        <v>590</v>
      </c>
    </row>
    <row r="593" spans="1:3" x14ac:dyDescent="0.2">
      <c r="A593" s="641">
        <f t="shared" si="9"/>
        <v>591</v>
      </c>
    </row>
    <row r="594" spans="1:3" x14ac:dyDescent="0.2">
      <c r="A594" s="641">
        <f t="shared" si="9"/>
        <v>592</v>
      </c>
    </row>
    <row r="595" spans="1:3" x14ac:dyDescent="0.2">
      <c r="A595" s="641">
        <f t="shared" si="9"/>
        <v>593</v>
      </c>
    </row>
    <row r="596" spans="1:3" x14ac:dyDescent="0.2">
      <c r="A596" s="641">
        <f t="shared" si="9"/>
        <v>594</v>
      </c>
    </row>
    <row r="597" spans="1:3" x14ac:dyDescent="0.2">
      <c r="A597" s="641">
        <f t="shared" si="9"/>
        <v>595</v>
      </c>
    </row>
    <row r="598" spans="1:3" x14ac:dyDescent="0.2">
      <c r="A598" s="641">
        <f t="shared" si="9"/>
        <v>596</v>
      </c>
    </row>
    <row r="599" spans="1:3" x14ac:dyDescent="0.2">
      <c r="A599" s="641">
        <f t="shared" si="9"/>
        <v>597</v>
      </c>
    </row>
    <row r="600" spans="1:3" x14ac:dyDescent="0.2">
      <c r="A600" s="641">
        <f t="shared" si="9"/>
        <v>598</v>
      </c>
    </row>
    <row r="601" spans="1:3" x14ac:dyDescent="0.2">
      <c r="A601" s="641">
        <f t="shared" si="9"/>
        <v>599</v>
      </c>
    </row>
    <row r="602" spans="1:3" x14ac:dyDescent="0.2">
      <c r="A602" s="641">
        <f t="shared" si="9"/>
        <v>600</v>
      </c>
    </row>
    <row r="603" spans="1:3" x14ac:dyDescent="0.2">
      <c r="A603" s="641">
        <f t="shared" si="9"/>
        <v>601</v>
      </c>
    </row>
    <row r="604" spans="1:3" x14ac:dyDescent="0.2">
      <c r="A604" s="641">
        <f t="shared" si="9"/>
        <v>602</v>
      </c>
    </row>
    <row r="605" spans="1:3" x14ac:dyDescent="0.2">
      <c r="A605" s="641">
        <f t="shared" si="9"/>
        <v>603</v>
      </c>
    </row>
    <row r="606" spans="1:3" x14ac:dyDescent="0.2">
      <c r="A606" s="641">
        <f t="shared" si="9"/>
        <v>604</v>
      </c>
    </row>
    <row r="607" spans="1:3" x14ac:dyDescent="0.2">
      <c r="A607" s="641">
        <f t="shared" si="9"/>
        <v>605</v>
      </c>
      <c r="C607" t="s">
        <v>2842</v>
      </c>
    </row>
    <row r="608" spans="1:3" x14ac:dyDescent="0.2">
      <c r="A608" s="641">
        <f t="shared" si="9"/>
        <v>606</v>
      </c>
    </row>
    <row r="609" spans="1:1" x14ac:dyDescent="0.2">
      <c r="A609" s="641">
        <f t="shared" si="9"/>
        <v>607</v>
      </c>
    </row>
    <row r="610" spans="1:1" x14ac:dyDescent="0.2">
      <c r="A610" s="641">
        <f t="shared" si="9"/>
        <v>608</v>
      </c>
    </row>
    <row r="611" spans="1:1" x14ac:dyDescent="0.2">
      <c r="A611" s="641">
        <f t="shared" si="9"/>
        <v>609</v>
      </c>
    </row>
    <row r="612" spans="1:1" x14ac:dyDescent="0.2">
      <c r="A612" s="641">
        <f t="shared" si="9"/>
        <v>610</v>
      </c>
    </row>
    <row r="613" spans="1:1" x14ac:dyDescent="0.2">
      <c r="A613" s="641">
        <f t="shared" si="9"/>
        <v>611</v>
      </c>
    </row>
    <row r="614" spans="1:1" x14ac:dyDescent="0.2">
      <c r="A614" s="641">
        <f t="shared" si="9"/>
        <v>612</v>
      </c>
    </row>
    <row r="615" spans="1:1" x14ac:dyDescent="0.2">
      <c r="A615" s="641">
        <f t="shared" si="9"/>
        <v>613</v>
      </c>
    </row>
    <row r="616" spans="1:1" x14ac:dyDescent="0.2">
      <c r="A616" s="641">
        <f t="shared" si="9"/>
        <v>614</v>
      </c>
    </row>
    <row r="617" spans="1:1" x14ac:dyDescent="0.2">
      <c r="A617" s="641">
        <f t="shared" si="9"/>
        <v>615</v>
      </c>
    </row>
    <row r="618" spans="1:1" x14ac:dyDescent="0.2">
      <c r="A618" s="641">
        <f t="shared" si="9"/>
        <v>616</v>
      </c>
    </row>
    <row r="619" spans="1:1" x14ac:dyDescent="0.2">
      <c r="A619" s="641">
        <f t="shared" si="9"/>
        <v>617</v>
      </c>
    </row>
    <row r="620" spans="1:1" x14ac:dyDescent="0.2">
      <c r="A620" s="641">
        <f t="shared" si="9"/>
        <v>618</v>
      </c>
    </row>
    <row r="621" spans="1:1" x14ac:dyDescent="0.2">
      <c r="A621" s="641">
        <f t="shared" si="9"/>
        <v>619</v>
      </c>
    </row>
    <row r="622" spans="1:1" x14ac:dyDescent="0.2">
      <c r="A622" s="641">
        <f t="shared" si="9"/>
        <v>620</v>
      </c>
    </row>
    <row r="623" spans="1:1" x14ac:dyDescent="0.2">
      <c r="A623" s="641">
        <f t="shared" si="9"/>
        <v>621</v>
      </c>
    </row>
    <row r="624" spans="1:1" x14ac:dyDescent="0.2">
      <c r="A624" s="641">
        <f t="shared" si="9"/>
        <v>622</v>
      </c>
    </row>
    <row r="625" spans="1:1" x14ac:dyDescent="0.2">
      <c r="A625" s="641">
        <f t="shared" si="9"/>
        <v>623</v>
      </c>
    </row>
    <row r="626" spans="1:1" x14ac:dyDescent="0.2">
      <c r="A626" s="641">
        <f t="shared" si="9"/>
        <v>624</v>
      </c>
    </row>
    <row r="627" spans="1:1" x14ac:dyDescent="0.2">
      <c r="A627" s="641">
        <f t="shared" si="9"/>
        <v>625</v>
      </c>
    </row>
    <row r="628" spans="1:1" x14ac:dyDescent="0.2">
      <c r="A628" s="641">
        <f t="shared" si="9"/>
        <v>626</v>
      </c>
    </row>
    <row r="629" spans="1:1" x14ac:dyDescent="0.2">
      <c r="A629" s="641">
        <f t="shared" si="9"/>
        <v>627</v>
      </c>
    </row>
    <row r="630" spans="1:1" x14ac:dyDescent="0.2">
      <c r="A630" s="641">
        <f t="shared" si="9"/>
        <v>628</v>
      </c>
    </row>
    <row r="631" spans="1:1" x14ac:dyDescent="0.2">
      <c r="A631" s="641">
        <f t="shared" si="9"/>
        <v>629</v>
      </c>
    </row>
    <row r="632" spans="1:1" x14ac:dyDescent="0.2">
      <c r="A632" s="641">
        <f t="shared" si="9"/>
        <v>630</v>
      </c>
    </row>
    <row r="633" spans="1:1" x14ac:dyDescent="0.2">
      <c r="A633" s="641">
        <f t="shared" si="9"/>
        <v>631</v>
      </c>
    </row>
    <row r="634" spans="1:1" x14ac:dyDescent="0.2">
      <c r="A634" s="641">
        <f t="shared" si="9"/>
        <v>632</v>
      </c>
    </row>
    <row r="635" spans="1:1" x14ac:dyDescent="0.2">
      <c r="A635" s="641">
        <f t="shared" si="9"/>
        <v>633</v>
      </c>
    </row>
    <row r="636" spans="1:1" x14ac:dyDescent="0.2">
      <c r="A636" s="641">
        <f t="shared" si="9"/>
        <v>634</v>
      </c>
    </row>
    <row r="637" spans="1:1" x14ac:dyDescent="0.2">
      <c r="A637" s="641">
        <f t="shared" si="9"/>
        <v>635</v>
      </c>
    </row>
    <row r="638" spans="1:1" x14ac:dyDescent="0.2">
      <c r="A638" s="641">
        <f t="shared" si="9"/>
        <v>636</v>
      </c>
    </row>
    <row r="639" spans="1:1" x14ac:dyDescent="0.2">
      <c r="A639" s="641">
        <f t="shared" si="9"/>
        <v>637</v>
      </c>
    </row>
    <row r="640" spans="1:1" x14ac:dyDescent="0.2">
      <c r="A640" s="641">
        <f t="shared" si="9"/>
        <v>638</v>
      </c>
    </row>
    <row r="641" spans="1:1" x14ac:dyDescent="0.2">
      <c r="A641" s="641">
        <f t="shared" si="9"/>
        <v>639</v>
      </c>
    </row>
    <row r="642" spans="1:1" x14ac:dyDescent="0.2">
      <c r="A642" s="641">
        <f t="shared" si="9"/>
        <v>640</v>
      </c>
    </row>
    <row r="643" spans="1:1" x14ac:dyDescent="0.2">
      <c r="A643" s="641">
        <f t="shared" si="9"/>
        <v>641</v>
      </c>
    </row>
    <row r="644" spans="1:1" x14ac:dyDescent="0.2">
      <c r="A644" s="641">
        <f t="shared" si="9"/>
        <v>642</v>
      </c>
    </row>
    <row r="645" spans="1:1" x14ac:dyDescent="0.2">
      <c r="A645" s="641">
        <f t="shared" ref="A645:A708" si="10">A644+1</f>
        <v>643</v>
      </c>
    </row>
    <row r="646" spans="1:1" x14ac:dyDescent="0.2">
      <c r="A646" s="641">
        <f t="shared" si="10"/>
        <v>644</v>
      </c>
    </row>
    <row r="647" spans="1:1" x14ac:dyDescent="0.2">
      <c r="A647" s="641">
        <f t="shared" si="10"/>
        <v>645</v>
      </c>
    </row>
    <row r="648" spans="1:1" x14ac:dyDescent="0.2">
      <c r="A648" s="641">
        <f t="shared" si="10"/>
        <v>646</v>
      </c>
    </row>
    <row r="649" spans="1:1" x14ac:dyDescent="0.2">
      <c r="A649" s="641">
        <f t="shared" si="10"/>
        <v>647</v>
      </c>
    </row>
    <row r="650" spans="1:1" x14ac:dyDescent="0.2">
      <c r="A650" s="641">
        <f t="shared" si="10"/>
        <v>648</v>
      </c>
    </row>
    <row r="651" spans="1:1" x14ac:dyDescent="0.2">
      <c r="A651" s="641">
        <f t="shared" si="10"/>
        <v>649</v>
      </c>
    </row>
    <row r="652" spans="1:1" x14ac:dyDescent="0.2">
      <c r="A652" s="641">
        <f t="shared" si="10"/>
        <v>650</v>
      </c>
    </row>
    <row r="653" spans="1:1" x14ac:dyDescent="0.2">
      <c r="A653" s="641">
        <f t="shared" si="10"/>
        <v>651</v>
      </c>
    </row>
    <row r="654" spans="1:1" x14ac:dyDescent="0.2">
      <c r="A654" s="641">
        <f t="shared" si="10"/>
        <v>652</v>
      </c>
    </row>
    <row r="655" spans="1:1" x14ac:dyDescent="0.2">
      <c r="A655" s="641">
        <f t="shared" si="10"/>
        <v>653</v>
      </c>
    </row>
    <row r="656" spans="1:1" x14ac:dyDescent="0.2">
      <c r="A656" s="641">
        <f t="shared" si="10"/>
        <v>654</v>
      </c>
    </row>
    <row r="657" spans="1:1" x14ac:dyDescent="0.2">
      <c r="A657" s="641">
        <f t="shared" si="10"/>
        <v>655</v>
      </c>
    </row>
    <row r="658" spans="1:1" x14ac:dyDescent="0.2">
      <c r="A658" s="641">
        <f t="shared" si="10"/>
        <v>656</v>
      </c>
    </row>
    <row r="659" spans="1:1" x14ac:dyDescent="0.2">
      <c r="A659" s="641">
        <f t="shared" si="10"/>
        <v>657</v>
      </c>
    </row>
    <row r="660" spans="1:1" x14ac:dyDescent="0.2">
      <c r="A660" s="641">
        <f t="shared" si="10"/>
        <v>658</v>
      </c>
    </row>
    <row r="661" spans="1:1" x14ac:dyDescent="0.2">
      <c r="A661" s="641">
        <f t="shared" si="10"/>
        <v>659</v>
      </c>
    </row>
    <row r="662" spans="1:1" x14ac:dyDescent="0.2">
      <c r="A662" s="641">
        <f t="shared" si="10"/>
        <v>660</v>
      </c>
    </row>
    <row r="663" spans="1:1" x14ac:dyDescent="0.2">
      <c r="A663" s="641">
        <f t="shared" si="10"/>
        <v>661</v>
      </c>
    </row>
    <row r="664" spans="1:1" x14ac:dyDescent="0.2">
      <c r="A664" s="641">
        <f t="shared" si="10"/>
        <v>662</v>
      </c>
    </row>
    <row r="665" spans="1:1" x14ac:dyDescent="0.2">
      <c r="A665" s="641">
        <f t="shared" si="10"/>
        <v>663</v>
      </c>
    </row>
    <row r="666" spans="1:1" x14ac:dyDescent="0.2">
      <c r="A666" s="641">
        <f t="shared" si="10"/>
        <v>664</v>
      </c>
    </row>
    <row r="667" spans="1:1" x14ac:dyDescent="0.2">
      <c r="A667" s="641">
        <f t="shared" si="10"/>
        <v>665</v>
      </c>
    </row>
    <row r="668" spans="1:1" x14ac:dyDescent="0.2">
      <c r="A668" s="641">
        <f t="shared" si="10"/>
        <v>666</v>
      </c>
    </row>
    <row r="669" spans="1:1" x14ac:dyDescent="0.2">
      <c r="A669" s="641">
        <f t="shared" si="10"/>
        <v>667</v>
      </c>
    </row>
    <row r="670" spans="1:1" x14ac:dyDescent="0.2">
      <c r="A670" s="641">
        <f t="shared" si="10"/>
        <v>668</v>
      </c>
    </row>
    <row r="671" spans="1:1" x14ac:dyDescent="0.2">
      <c r="A671" s="641">
        <f t="shared" si="10"/>
        <v>669</v>
      </c>
    </row>
    <row r="672" spans="1:1" x14ac:dyDescent="0.2">
      <c r="A672" s="641">
        <f t="shared" si="10"/>
        <v>670</v>
      </c>
    </row>
    <row r="673" spans="1:1" x14ac:dyDescent="0.2">
      <c r="A673" s="641">
        <f t="shared" si="10"/>
        <v>671</v>
      </c>
    </row>
    <row r="674" spans="1:1" x14ac:dyDescent="0.2">
      <c r="A674" s="641">
        <f t="shared" si="10"/>
        <v>672</v>
      </c>
    </row>
    <row r="675" spans="1:1" x14ac:dyDescent="0.2">
      <c r="A675" s="641">
        <f t="shared" si="10"/>
        <v>673</v>
      </c>
    </row>
    <row r="676" spans="1:1" x14ac:dyDescent="0.2">
      <c r="A676" s="641">
        <f t="shared" si="10"/>
        <v>674</v>
      </c>
    </row>
    <row r="677" spans="1:1" x14ac:dyDescent="0.2">
      <c r="A677" s="641">
        <f t="shared" si="10"/>
        <v>675</v>
      </c>
    </row>
    <row r="678" spans="1:1" x14ac:dyDescent="0.2">
      <c r="A678" s="641">
        <f t="shared" si="10"/>
        <v>676</v>
      </c>
    </row>
    <row r="679" spans="1:1" x14ac:dyDescent="0.2">
      <c r="A679" s="641">
        <f t="shared" si="10"/>
        <v>677</v>
      </c>
    </row>
    <row r="680" spans="1:1" x14ac:dyDescent="0.2">
      <c r="A680" s="641">
        <f t="shared" si="10"/>
        <v>678</v>
      </c>
    </row>
    <row r="681" spans="1:1" x14ac:dyDescent="0.2">
      <c r="A681" s="641">
        <f t="shared" si="10"/>
        <v>679</v>
      </c>
    </row>
    <row r="682" spans="1:1" x14ac:dyDescent="0.2">
      <c r="A682" s="641">
        <f t="shared" si="10"/>
        <v>680</v>
      </c>
    </row>
    <row r="683" spans="1:1" x14ac:dyDescent="0.2">
      <c r="A683" s="641">
        <f t="shared" si="10"/>
        <v>681</v>
      </c>
    </row>
    <row r="684" spans="1:1" x14ac:dyDescent="0.2">
      <c r="A684" s="641">
        <f t="shared" si="10"/>
        <v>682</v>
      </c>
    </row>
    <row r="685" spans="1:1" x14ac:dyDescent="0.2">
      <c r="A685" s="641">
        <f t="shared" si="10"/>
        <v>683</v>
      </c>
    </row>
    <row r="686" spans="1:1" x14ac:dyDescent="0.2">
      <c r="A686" s="641">
        <f t="shared" si="10"/>
        <v>684</v>
      </c>
    </row>
    <row r="687" spans="1:1" x14ac:dyDescent="0.2">
      <c r="A687" s="641">
        <f t="shared" si="10"/>
        <v>685</v>
      </c>
    </row>
    <row r="688" spans="1:1" x14ac:dyDescent="0.2">
      <c r="A688" s="641">
        <f t="shared" si="10"/>
        <v>686</v>
      </c>
    </row>
    <row r="689" spans="1:1" x14ac:dyDescent="0.2">
      <c r="A689" s="641">
        <f t="shared" si="10"/>
        <v>687</v>
      </c>
    </row>
    <row r="690" spans="1:1" x14ac:dyDescent="0.2">
      <c r="A690" s="641">
        <f t="shared" si="10"/>
        <v>688</v>
      </c>
    </row>
    <row r="691" spans="1:1" x14ac:dyDescent="0.2">
      <c r="A691" s="641">
        <f t="shared" si="10"/>
        <v>689</v>
      </c>
    </row>
    <row r="692" spans="1:1" x14ac:dyDescent="0.2">
      <c r="A692" s="641">
        <f t="shared" si="10"/>
        <v>690</v>
      </c>
    </row>
    <row r="693" spans="1:1" x14ac:dyDescent="0.2">
      <c r="A693" s="641">
        <f t="shared" si="10"/>
        <v>691</v>
      </c>
    </row>
    <row r="694" spans="1:1" x14ac:dyDescent="0.2">
      <c r="A694" s="641">
        <f t="shared" si="10"/>
        <v>692</v>
      </c>
    </row>
    <row r="695" spans="1:1" x14ac:dyDescent="0.2">
      <c r="A695" s="641">
        <f t="shared" si="10"/>
        <v>693</v>
      </c>
    </row>
    <row r="696" spans="1:1" x14ac:dyDescent="0.2">
      <c r="A696" s="641">
        <f t="shared" si="10"/>
        <v>694</v>
      </c>
    </row>
    <row r="697" spans="1:1" x14ac:dyDescent="0.2">
      <c r="A697" s="641">
        <f t="shared" si="10"/>
        <v>695</v>
      </c>
    </row>
    <row r="698" spans="1:1" x14ac:dyDescent="0.2">
      <c r="A698" s="641">
        <f t="shared" si="10"/>
        <v>696</v>
      </c>
    </row>
    <row r="699" spans="1:1" x14ac:dyDescent="0.2">
      <c r="A699" s="641">
        <f t="shared" si="10"/>
        <v>697</v>
      </c>
    </row>
    <row r="700" spans="1:1" x14ac:dyDescent="0.2">
      <c r="A700" s="641">
        <f t="shared" si="10"/>
        <v>698</v>
      </c>
    </row>
    <row r="701" spans="1:1" x14ac:dyDescent="0.2">
      <c r="A701" s="641">
        <f t="shared" si="10"/>
        <v>699</v>
      </c>
    </row>
    <row r="702" spans="1:1" x14ac:dyDescent="0.2">
      <c r="A702" s="641">
        <f t="shared" si="10"/>
        <v>700</v>
      </c>
    </row>
    <row r="703" spans="1:1" x14ac:dyDescent="0.2">
      <c r="A703" s="641">
        <f t="shared" si="10"/>
        <v>701</v>
      </c>
    </row>
    <row r="704" spans="1:1" x14ac:dyDescent="0.2">
      <c r="A704" s="641">
        <f t="shared" si="10"/>
        <v>702</v>
      </c>
    </row>
    <row r="705" spans="1:1" x14ac:dyDescent="0.2">
      <c r="A705" s="641">
        <f t="shared" si="10"/>
        <v>703</v>
      </c>
    </row>
    <row r="706" spans="1:1" x14ac:dyDescent="0.2">
      <c r="A706" s="641">
        <f t="shared" si="10"/>
        <v>704</v>
      </c>
    </row>
    <row r="707" spans="1:1" x14ac:dyDescent="0.2">
      <c r="A707" s="641">
        <f t="shared" si="10"/>
        <v>705</v>
      </c>
    </row>
    <row r="708" spans="1:1" x14ac:dyDescent="0.2">
      <c r="A708" s="641">
        <f t="shared" si="10"/>
        <v>706</v>
      </c>
    </row>
    <row r="709" spans="1:1" x14ac:dyDescent="0.2">
      <c r="A709" s="641">
        <f t="shared" ref="A709:A772" si="11">A708+1</f>
        <v>707</v>
      </c>
    </row>
    <row r="710" spans="1:1" x14ac:dyDescent="0.2">
      <c r="A710" s="641">
        <f t="shared" si="11"/>
        <v>708</v>
      </c>
    </row>
    <row r="711" spans="1:1" x14ac:dyDescent="0.2">
      <c r="A711" s="641">
        <f t="shared" si="11"/>
        <v>709</v>
      </c>
    </row>
    <row r="712" spans="1:1" x14ac:dyDescent="0.2">
      <c r="A712" s="641">
        <f t="shared" si="11"/>
        <v>710</v>
      </c>
    </row>
    <row r="713" spans="1:1" x14ac:dyDescent="0.2">
      <c r="A713" s="641">
        <f t="shared" si="11"/>
        <v>711</v>
      </c>
    </row>
    <row r="714" spans="1:1" x14ac:dyDescent="0.2">
      <c r="A714" s="641">
        <f t="shared" si="11"/>
        <v>712</v>
      </c>
    </row>
    <row r="715" spans="1:1" x14ac:dyDescent="0.2">
      <c r="A715" s="641">
        <f t="shared" si="11"/>
        <v>713</v>
      </c>
    </row>
    <row r="716" spans="1:1" x14ac:dyDescent="0.2">
      <c r="A716" s="641">
        <f t="shared" si="11"/>
        <v>714</v>
      </c>
    </row>
    <row r="717" spans="1:1" x14ac:dyDescent="0.2">
      <c r="A717" s="641">
        <f t="shared" si="11"/>
        <v>715</v>
      </c>
    </row>
    <row r="718" spans="1:1" x14ac:dyDescent="0.2">
      <c r="A718" s="641">
        <f t="shared" si="11"/>
        <v>716</v>
      </c>
    </row>
    <row r="719" spans="1:1" x14ac:dyDescent="0.2">
      <c r="A719" s="641">
        <f t="shared" si="11"/>
        <v>717</v>
      </c>
    </row>
    <row r="720" spans="1:1" x14ac:dyDescent="0.2">
      <c r="A720" s="641">
        <f t="shared" si="11"/>
        <v>718</v>
      </c>
    </row>
    <row r="721" spans="1:1" x14ac:dyDescent="0.2">
      <c r="A721" s="641">
        <f t="shared" si="11"/>
        <v>719</v>
      </c>
    </row>
    <row r="722" spans="1:1" x14ac:dyDescent="0.2">
      <c r="A722" s="641">
        <f t="shared" si="11"/>
        <v>720</v>
      </c>
    </row>
    <row r="723" spans="1:1" x14ac:dyDescent="0.2">
      <c r="A723" s="641">
        <f t="shared" si="11"/>
        <v>721</v>
      </c>
    </row>
    <row r="724" spans="1:1" x14ac:dyDescent="0.2">
      <c r="A724" s="641">
        <f t="shared" si="11"/>
        <v>722</v>
      </c>
    </row>
    <row r="725" spans="1:1" x14ac:dyDescent="0.2">
      <c r="A725" s="641">
        <f t="shared" si="11"/>
        <v>723</v>
      </c>
    </row>
    <row r="726" spans="1:1" x14ac:dyDescent="0.2">
      <c r="A726" s="641">
        <f t="shared" si="11"/>
        <v>724</v>
      </c>
    </row>
    <row r="727" spans="1:1" x14ac:dyDescent="0.2">
      <c r="A727" s="641">
        <f t="shared" si="11"/>
        <v>725</v>
      </c>
    </row>
    <row r="728" spans="1:1" x14ac:dyDescent="0.2">
      <c r="A728" s="641">
        <f t="shared" si="11"/>
        <v>726</v>
      </c>
    </row>
    <row r="729" spans="1:1" x14ac:dyDescent="0.2">
      <c r="A729" s="641">
        <f t="shared" si="11"/>
        <v>727</v>
      </c>
    </row>
    <row r="730" spans="1:1" x14ac:dyDescent="0.2">
      <c r="A730" s="641">
        <f t="shared" si="11"/>
        <v>728</v>
      </c>
    </row>
    <row r="731" spans="1:1" x14ac:dyDescent="0.2">
      <c r="A731" s="641">
        <f t="shared" si="11"/>
        <v>729</v>
      </c>
    </row>
    <row r="732" spans="1:1" x14ac:dyDescent="0.2">
      <c r="A732" s="641">
        <f t="shared" si="11"/>
        <v>730</v>
      </c>
    </row>
    <row r="733" spans="1:1" x14ac:dyDescent="0.2">
      <c r="A733" s="641">
        <f t="shared" si="11"/>
        <v>731</v>
      </c>
    </row>
    <row r="734" spans="1:1" x14ac:dyDescent="0.2">
      <c r="A734" s="641">
        <f t="shared" si="11"/>
        <v>732</v>
      </c>
    </row>
    <row r="735" spans="1:1" x14ac:dyDescent="0.2">
      <c r="A735" s="641">
        <f t="shared" si="11"/>
        <v>733</v>
      </c>
    </row>
    <row r="736" spans="1:1" x14ac:dyDescent="0.2">
      <c r="A736" s="641">
        <f t="shared" si="11"/>
        <v>734</v>
      </c>
    </row>
    <row r="737" spans="1:1" x14ac:dyDescent="0.2">
      <c r="A737" s="641">
        <f t="shared" si="11"/>
        <v>735</v>
      </c>
    </row>
    <row r="738" spans="1:1" x14ac:dyDescent="0.2">
      <c r="A738" s="641">
        <f t="shared" si="11"/>
        <v>736</v>
      </c>
    </row>
    <row r="739" spans="1:1" x14ac:dyDescent="0.2">
      <c r="A739" s="641">
        <f t="shared" si="11"/>
        <v>737</v>
      </c>
    </row>
    <row r="740" spans="1:1" x14ac:dyDescent="0.2">
      <c r="A740" s="641">
        <f t="shared" si="11"/>
        <v>738</v>
      </c>
    </row>
    <row r="741" spans="1:1" x14ac:dyDescent="0.2">
      <c r="A741" s="641">
        <f t="shared" si="11"/>
        <v>739</v>
      </c>
    </row>
    <row r="742" spans="1:1" x14ac:dyDescent="0.2">
      <c r="A742" s="641">
        <f t="shared" si="11"/>
        <v>740</v>
      </c>
    </row>
    <row r="743" spans="1:1" x14ac:dyDescent="0.2">
      <c r="A743" s="641">
        <f t="shared" si="11"/>
        <v>741</v>
      </c>
    </row>
    <row r="744" spans="1:1" x14ac:dyDescent="0.2">
      <c r="A744" s="641">
        <f t="shared" si="11"/>
        <v>742</v>
      </c>
    </row>
    <row r="745" spans="1:1" x14ac:dyDescent="0.2">
      <c r="A745" s="641">
        <f t="shared" si="11"/>
        <v>743</v>
      </c>
    </row>
    <row r="746" spans="1:1" x14ac:dyDescent="0.2">
      <c r="A746" s="641">
        <f t="shared" si="11"/>
        <v>744</v>
      </c>
    </row>
    <row r="747" spans="1:1" x14ac:dyDescent="0.2">
      <c r="A747" s="641">
        <f t="shared" si="11"/>
        <v>745</v>
      </c>
    </row>
    <row r="748" spans="1:1" x14ac:dyDescent="0.2">
      <c r="A748" s="641">
        <f t="shared" si="11"/>
        <v>746</v>
      </c>
    </row>
    <row r="749" spans="1:1" x14ac:dyDescent="0.2">
      <c r="A749" s="641">
        <f t="shared" si="11"/>
        <v>747</v>
      </c>
    </row>
    <row r="750" spans="1:1" x14ac:dyDescent="0.2">
      <c r="A750" s="641">
        <f t="shared" si="11"/>
        <v>748</v>
      </c>
    </row>
    <row r="751" spans="1:1" x14ac:dyDescent="0.2">
      <c r="A751" s="641">
        <f t="shared" si="11"/>
        <v>749</v>
      </c>
    </row>
    <row r="752" spans="1:1" x14ac:dyDescent="0.2">
      <c r="A752" s="641">
        <f t="shared" si="11"/>
        <v>750</v>
      </c>
    </row>
    <row r="753" spans="1:1" x14ac:dyDescent="0.2">
      <c r="A753" s="641">
        <f t="shared" si="11"/>
        <v>751</v>
      </c>
    </row>
    <row r="754" spans="1:1" x14ac:dyDescent="0.2">
      <c r="A754" s="641">
        <f t="shared" si="11"/>
        <v>752</v>
      </c>
    </row>
    <row r="755" spans="1:1" x14ac:dyDescent="0.2">
      <c r="A755" s="641">
        <f t="shared" si="11"/>
        <v>753</v>
      </c>
    </row>
    <row r="756" spans="1:1" x14ac:dyDescent="0.2">
      <c r="A756" s="641">
        <f t="shared" si="11"/>
        <v>754</v>
      </c>
    </row>
    <row r="757" spans="1:1" x14ac:dyDescent="0.2">
      <c r="A757" s="641">
        <f t="shared" si="11"/>
        <v>755</v>
      </c>
    </row>
    <row r="758" spans="1:1" x14ac:dyDescent="0.2">
      <c r="A758" s="641">
        <f t="shared" si="11"/>
        <v>756</v>
      </c>
    </row>
    <row r="759" spans="1:1" x14ac:dyDescent="0.2">
      <c r="A759" s="641">
        <f t="shared" si="11"/>
        <v>757</v>
      </c>
    </row>
    <row r="760" spans="1:1" x14ac:dyDescent="0.2">
      <c r="A760" s="641">
        <f t="shared" si="11"/>
        <v>758</v>
      </c>
    </row>
    <row r="761" spans="1:1" x14ac:dyDescent="0.2">
      <c r="A761" s="641">
        <f t="shared" si="11"/>
        <v>759</v>
      </c>
    </row>
    <row r="762" spans="1:1" x14ac:dyDescent="0.2">
      <c r="A762" s="641">
        <f t="shared" si="11"/>
        <v>760</v>
      </c>
    </row>
    <row r="763" spans="1:1" x14ac:dyDescent="0.2">
      <c r="A763" s="641">
        <f t="shared" si="11"/>
        <v>761</v>
      </c>
    </row>
    <row r="764" spans="1:1" x14ac:dyDescent="0.2">
      <c r="A764" s="641">
        <f t="shared" si="11"/>
        <v>762</v>
      </c>
    </row>
    <row r="765" spans="1:1" x14ac:dyDescent="0.2">
      <c r="A765" s="641">
        <f t="shared" si="11"/>
        <v>763</v>
      </c>
    </row>
    <row r="766" spans="1:1" x14ac:dyDescent="0.2">
      <c r="A766" s="641">
        <f t="shared" si="11"/>
        <v>764</v>
      </c>
    </row>
    <row r="767" spans="1:1" x14ac:dyDescent="0.2">
      <c r="A767" s="641">
        <f t="shared" si="11"/>
        <v>765</v>
      </c>
    </row>
    <row r="768" spans="1:1" x14ac:dyDescent="0.2">
      <c r="A768" s="641">
        <f t="shared" si="11"/>
        <v>766</v>
      </c>
    </row>
    <row r="769" spans="1:1" x14ac:dyDescent="0.2">
      <c r="A769" s="641">
        <f t="shared" si="11"/>
        <v>767</v>
      </c>
    </row>
    <row r="770" spans="1:1" x14ac:dyDescent="0.2">
      <c r="A770" s="641">
        <f t="shared" si="11"/>
        <v>768</v>
      </c>
    </row>
    <row r="771" spans="1:1" x14ac:dyDescent="0.2">
      <c r="A771" s="641">
        <f t="shared" si="11"/>
        <v>769</v>
      </c>
    </row>
    <row r="772" spans="1:1" x14ac:dyDescent="0.2">
      <c r="A772" s="641">
        <f t="shared" si="11"/>
        <v>770</v>
      </c>
    </row>
    <row r="773" spans="1:1" x14ac:dyDescent="0.2">
      <c r="A773" s="641">
        <f t="shared" ref="A773:A836" si="12">A772+1</f>
        <v>771</v>
      </c>
    </row>
    <row r="774" spans="1:1" x14ac:dyDescent="0.2">
      <c r="A774" s="641">
        <f t="shared" si="12"/>
        <v>772</v>
      </c>
    </row>
    <row r="775" spans="1:1" x14ac:dyDescent="0.2">
      <c r="A775" s="641">
        <f t="shared" si="12"/>
        <v>773</v>
      </c>
    </row>
    <row r="776" spans="1:1" x14ac:dyDescent="0.2">
      <c r="A776" s="641">
        <f t="shared" si="12"/>
        <v>774</v>
      </c>
    </row>
    <row r="777" spans="1:1" x14ac:dyDescent="0.2">
      <c r="A777" s="641">
        <f t="shared" si="12"/>
        <v>775</v>
      </c>
    </row>
    <row r="778" spans="1:1" x14ac:dyDescent="0.2">
      <c r="A778" s="641">
        <f t="shared" si="12"/>
        <v>776</v>
      </c>
    </row>
    <row r="779" spans="1:1" x14ac:dyDescent="0.2">
      <c r="A779" s="641">
        <f t="shared" si="12"/>
        <v>777</v>
      </c>
    </row>
    <row r="780" spans="1:1" x14ac:dyDescent="0.2">
      <c r="A780" s="641">
        <f t="shared" si="12"/>
        <v>778</v>
      </c>
    </row>
    <row r="781" spans="1:1" x14ac:dyDescent="0.2">
      <c r="A781" s="641">
        <f t="shared" si="12"/>
        <v>779</v>
      </c>
    </row>
    <row r="782" spans="1:1" x14ac:dyDescent="0.2">
      <c r="A782" s="641">
        <f t="shared" si="12"/>
        <v>780</v>
      </c>
    </row>
    <row r="783" spans="1:1" x14ac:dyDescent="0.2">
      <c r="A783" s="641">
        <f t="shared" si="12"/>
        <v>781</v>
      </c>
    </row>
    <row r="784" spans="1:1" x14ac:dyDescent="0.2">
      <c r="A784" s="641">
        <f t="shared" si="12"/>
        <v>782</v>
      </c>
    </row>
    <row r="785" spans="1:1" x14ac:dyDescent="0.2">
      <c r="A785" s="641">
        <f t="shared" si="12"/>
        <v>783</v>
      </c>
    </row>
    <row r="786" spans="1:1" x14ac:dyDescent="0.2">
      <c r="A786" s="641">
        <f t="shared" si="12"/>
        <v>784</v>
      </c>
    </row>
    <row r="787" spans="1:1" x14ac:dyDescent="0.2">
      <c r="A787" s="641">
        <f t="shared" si="12"/>
        <v>785</v>
      </c>
    </row>
    <row r="788" spans="1:1" x14ac:dyDescent="0.2">
      <c r="A788" s="641">
        <f t="shared" si="12"/>
        <v>786</v>
      </c>
    </row>
    <row r="789" spans="1:1" x14ac:dyDescent="0.2">
      <c r="A789" s="641">
        <f t="shared" si="12"/>
        <v>787</v>
      </c>
    </row>
    <row r="790" spans="1:1" x14ac:dyDescent="0.2">
      <c r="A790" s="641">
        <f t="shared" si="12"/>
        <v>788</v>
      </c>
    </row>
    <row r="791" spans="1:1" x14ac:dyDescent="0.2">
      <c r="A791" s="641">
        <f t="shared" si="12"/>
        <v>789</v>
      </c>
    </row>
    <row r="792" spans="1:1" x14ac:dyDescent="0.2">
      <c r="A792" s="641">
        <f t="shared" si="12"/>
        <v>790</v>
      </c>
    </row>
    <row r="793" spans="1:1" x14ac:dyDescent="0.2">
      <c r="A793" s="641">
        <f t="shared" si="12"/>
        <v>791</v>
      </c>
    </row>
    <row r="794" spans="1:1" x14ac:dyDescent="0.2">
      <c r="A794" s="641">
        <f t="shared" si="12"/>
        <v>792</v>
      </c>
    </row>
    <row r="795" spans="1:1" x14ac:dyDescent="0.2">
      <c r="A795" s="641">
        <f t="shared" si="12"/>
        <v>793</v>
      </c>
    </row>
    <row r="796" spans="1:1" x14ac:dyDescent="0.2">
      <c r="A796" s="641">
        <f t="shared" si="12"/>
        <v>794</v>
      </c>
    </row>
    <row r="797" spans="1:1" x14ac:dyDescent="0.2">
      <c r="A797" s="641">
        <f t="shared" si="12"/>
        <v>795</v>
      </c>
    </row>
    <row r="798" spans="1:1" x14ac:dyDescent="0.2">
      <c r="A798" s="641">
        <f t="shared" si="12"/>
        <v>796</v>
      </c>
    </row>
    <row r="799" spans="1:1" x14ac:dyDescent="0.2">
      <c r="A799" s="641">
        <f t="shared" si="12"/>
        <v>797</v>
      </c>
    </row>
    <row r="800" spans="1:1" x14ac:dyDescent="0.2">
      <c r="A800" s="641">
        <f t="shared" si="12"/>
        <v>798</v>
      </c>
    </row>
    <row r="801" spans="1:1" x14ac:dyDescent="0.2">
      <c r="A801" s="641">
        <f t="shared" si="12"/>
        <v>799</v>
      </c>
    </row>
    <row r="802" spans="1:1" x14ac:dyDescent="0.2">
      <c r="A802" s="641">
        <f t="shared" si="12"/>
        <v>800</v>
      </c>
    </row>
    <row r="803" spans="1:1" x14ac:dyDescent="0.2">
      <c r="A803" s="641">
        <f t="shared" si="12"/>
        <v>801</v>
      </c>
    </row>
    <row r="804" spans="1:1" x14ac:dyDescent="0.2">
      <c r="A804" s="641">
        <f t="shared" si="12"/>
        <v>802</v>
      </c>
    </row>
    <row r="805" spans="1:1" x14ac:dyDescent="0.2">
      <c r="A805" s="641">
        <f t="shared" si="12"/>
        <v>803</v>
      </c>
    </row>
    <row r="806" spans="1:1" x14ac:dyDescent="0.2">
      <c r="A806" s="641">
        <f t="shared" si="12"/>
        <v>804</v>
      </c>
    </row>
    <row r="807" spans="1:1" x14ac:dyDescent="0.2">
      <c r="A807" s="641">
        <f t="shared" si="12"/>
        <v>805</v>
      </c>
    </row>
    <row r="808" spans="1:1" x14ac:dyDescent="0.2">
      <c r="A808" s="641">
        <f t="shared" si="12"/>
        <v>806</v>
      </c>
    </row>
    <row r="809" spans="1:1" x14ac:dyDescent="0.2">
      <c r="A809" s="641">
        <f t="shared" si="12"/>
        <v>807</v>
      </c>
    </row>
    <row r="810" spans="1:1" x14ac:dyDescent="0.2">
      <c r="A810" s="641">
        <f t="shared" si="12"/>
        <v>808</v>
      </c>
    </row>
    <row r="811" spans="1:1" x14ac:dyDescent="0.2">
      <c r="A811" s="641">
        <f t="shared" si="12"/>
        <v>809</v>
      </c>
    </row>
    <row r="812" spans="1:1" x14ac:dyDescent="0.2">
      <c r="A812" s="641">
        <f t="shared" si="12"/>
        <v>810</v>
      </c>
    </row>
    <row r="813" spans="1:1" x14ac:dyDescent="0.2">
      <c r="A813" s="641">
        <f t="shared" si="12"/>
        <v>811</v>
      </c>
    </row>
    <row r="814" spans="1:1" x14ac:dyDescent="0.2">
      <c r="A814" s="641">
        <f t="shared" si="12"/>
        <v>812</v>
      </c>
    </row>
    <row r="815" spans="1:1" x14ac:dyDescent="0.2">
      <c r="A815" s="641">
        <f t="shared" si="12"/>
        <v>813</v>
      </c>
    </row>
    <row r="816" spans="1:1" x14ac:dyDescent="0.2">
      <c r="A816" s="641">
        <f t="shared" si="12"/>
        <v>814</v>
      </c>
    </row>
    <row r="817" spans="1:1" x14ac:dyDescent="0.2">
      <c r="A817" s="641">
        <f t="shared" si="12"/>
        <v>815</v>
      </c>
    </row>
    <row r="818" spans="1:1" x14ac:dyDescent="0.2">
      <c r="A818" s="641">
        <f t="shared" si="12"/>
        <v>816</v>
      </c>
    </row>
    <row r="819" spans="1:1" x14ac:dyDescent="0.2">
      <c r="A819" s="641">
        <f t="shared" si="12"/>
        <v>817</v>
      </c>
    </row>
    <row r="820" spans="1:1" x14ac:dyDescent="0.2">
      <c r="A820" s="641">
        <f t="shared" si="12"/>
        <v>818</v>
      </c>
    </row>
    <row r="821" spans="1:1" x14ac:dyDescent="0.2">
      <c r="A821" s="641">
        <f t="shared" si="12"/>
        <v>819</v>
      </c>
    </row>
    <row r="822" spans="1:1" x14ac:dyDescent="0.2">
      <c r="A822" s="641">
        <f t="shared" si="12"/>
        <v>820</v>
      </c>
    </row>
    <row r="823" spans="1:1" x14ac:dyDescent="0.2">
      <c r="A823" s="641">
        <f t="shared" si="12"/>
        <v>821</v>
      </c>
    </row>
    <row r="824" spans="1:1" x14ac:dyDescent="0.2">
      <c r="A824" s="641">
        <f t="shared" si="12"/>
        <v>822</v>
      </c>
    </row>
    <row r="825" spans="1:1" x14ac:dyDescent="0.2">
      <c r="A825" s="641">
        <f t="shared" si="12"/>
        <v>823</v>
      </c>
    </row>
    <row r="826" spans="1:1" x14ac:dyDescent="0.2">
      <c r="A826" s="641">
        <f t="shared" si="12"/>
        <v>824</v>
      </c>
    </row>
    <row r="827" spans="1:1" x14ac:dyDescent="0.2">
      <c r="A827" s="641">
        <f t="shared" si="12"/>
        <v>825</v>
      </c>
    </row>
    <row r="828" spans="1:1" x14ac:dyDescent="0.2">
      <c r="A828" s="641">
        <f t="shared" si="12"/>
        <v>826</v>
      </c>
    </row>
    <row r="829" spans="1:1" x14ac:dyDescent="0.2">
      <c r="A829" s="641">
        <f t="shared" si="12"/>
        <v>827</v>
      </c>
    </row>
    <row r="830" spans="1:1" x14ac:dyDescent="0.2">
      <c r="A830" s="641">
        <f t="shared" si="12"/>
        <v>828</v>
      </c>
    </row>
    <row r="831" spans="1:1" x14ac:dyDescent="0.2">
      <c r="A831" s="641">
        <f t="shared" si="12"/>
        <v>829</v>
      </c>
    </row>
    <row r="832" spans="1:1" x14ac:dyDescent="0.2">
      <c r="A832" s="641">
        <f t="shared" si="12"/>
        <v>830</v>
      </c>
    </row>
    <row r="833" spans="1:1" x14ac:dyDescent="0.2">
      <c r="A833" s="641">
        <f t="shared" si="12"/>
        <v>831</v>
      </c>
    </row>
    <row r="834" spans="1:1" x14ac:dyDescent="0.2">
      <c r="A834" s="641">
        <f t="shared" si="12"/>
        <v>832</v>
      </c>
    </row>
    <row r="835" spans="1:1" x14ac:dyDescent="0.2">
      <c r="A835" s="641">
        <f t="shared" si="12"/>
        <v>833</v>
      </c>
    </row>
    <row r="836" spans="1:1" x14ac:dyDescent="0.2">
      <c r="A836" s="641">
        <f t="shared" si="12"/>
        <v>834</v>
      </c>
    </row>
    <row r="837" spans="1:1" x14ac:dyDescent="0.2">
      <c r="A837" s="641">
        <f t="shared" ref="A837:A900" si="13">A836+1</f>
        <v>835</v>
      </c>
    </row>
    <row r="838" spans="1:1" x14ac:dyDescent="0.2">
      <c r="A838" s="641">
        <f t="shared" si="13"/>
        <v>836</v>
      </c>
    </row>
    <row r="839" spans="1:1" x14ac:dyDescent="0.2">
      <c r="A839" s="641">
        <f t="shared" si="13"/>
        <v>837</v>
      </c>
    </row>
    <row r="840" spans="1:1" x14ac:dyDescent="0.2">
      <c r="A840" s="641">
        <f t="shared" si="13"/>
        <v>838</v>
      </c>
    </row>
    <row r="841" spans="1:1" x14ac:dyDescent="0.2">
      <c r="A841" s="641">
        <f t="shared" si="13"/>
        <v>839</v>
      </c>
    </row>
    <row r="842" spans="1:1" x14ac:dyDescent="0.2">
      <c r="A842" s="641">
        <f t="shared" si="13"/>
        <v>840</v>
      </c>
    </row>
    <row r="843" spans="1:1" x14ac:dyDescent="0.2">
      <c r="A843" s="641">
        <f t="shared" si="13"/>
        <v>841</v>
      </c>
    </row>
    <row r="844" spans="1:1" x14ac:dyDescent="0.2">
      <c r="A844" s="641">
        <f t="shared" si="13"/>
        <v>842</v>
      </c>
    </row>
    <row r="845" spans="1:1" x14ac:dyDescent="0.2">
      <c r="A845" s="641">
        <f t="shared" si="13"/>
        <v>843</v>
      </c>
    </row>
    <row r="846" spans="1:1" x14ac:dyDescent="0.2">
      <c r="A846" s="641">
        <f t="shared" si="13"/>
        <v>844</v>
      </c>
    </row>
    <row r="847" spans="1:1" x14ac:dyDescent="0.2">
      <c r="A847" s="641">
        <f t="shared" si="13"/>
        <v>845</v>
      </c>
    </row>
    <row r="848" spans="1:1" x14ac:dyDescent="0.2">
      <c r="A848" s="641">
        <f t="shared" si="13"/>
        <v>846</v>
      </c>
    </row>
    <row r="849" spans="1:1" x14ac:dyDescent="0.2">
      <c r="A849" s="641">
        <f t="shared" si="13"/>
        <v>847</v>
      </c>
    </row>
    <row r="850" spans="1:1" x14ac:dyDescent="0.2">
      <c r="A850" s="641">
        <f t="shared" si="13"/>
        <v>848</v>
      </c>
    </row>
    <row r="851" spans="1:1" x14ac:dyDescent="0.2">
      <c r="A851" s="641">
        <f t="shared" si="13"/>
        <v>849</v>
      </c>
    </row>
    <row r="852" spans="1:1" x14ac:dyDescent="0.2">
      <c r="A852" s="641">
        <f t="shared" si="13"/>
        <v>850</v>
      </c>
    </row>
    <row r="853" spans="1:1" x14ac:dyDescent="0.2">
      <c r="A853" s="641">
        <f t="shared" si="13"/>
        <v>851</v>
      </c>
    </row>
    <row r="854" spans="1:1" x14ac:dyDescent="0.2">
      <c r="A854" s="641">
        <f t="shared" si="13"/>
        <v>852</v>
      </c>
    </row>
    <row r="855" spans="1:1" x14ac:dyDescent="0.2">
      <c r="A855" s="641">
        <f t="shared" si="13"/>
        <v>853</v>
      </c>
    </row>
    <row r="856" spans="1:1" x14ac:dyDescent="0.2">
      <c r="A856" s="641">
        <f t="shared" si="13"/>
        <v>854</v>
      </c>
    </row>
    <row r="857" spans="1:1" x14ac:dyDescent="0.2">
      <c r="A857" s="641">
        <f t="shared" si="13"/>
        <v>855</v>
      </c>
    </row>
    <row r="858" spans="1:1" x14ac:dyDescent="0.2">
      <c r="A858" s="641">
        <f t="shared" si="13"/>
        <v>856</v>
      </c>
    </row>
    <row r="859" spans="1:1" x14ac:dyDescent="0.2">
      <c r="A859" s="641">
        <f t="shared" si="13"/>
        <v>857</v>
      </c>
    </row>
    <row r="860" spans="1:1" x14ac:dyDescent="0.2">
      <c r="A860" s="641">
        <f t="shared" si="13"/>
        <v>858</v>
      </c>
    </row>
    <row r="861" spans="1:1" x14ac:dyDescent="0.2">
      <c r="A861" s="641">
        <f t="shared" si="13"/>
        <v>859</v>
      </c>
    </row>
    <row r="862" spans="1:1" x14ac:dyDescent="0.2">
      <c r="A862" s="641">
        <f t="shared" si="13"/>
        <v>860</v>
      </c>
    </row>
    <row r="863" spans="1:1" x14ac:dyDescent="0.2">
      <c r="A863" s="641">
        <f t="shared" si="13"/>
        <v>861</v>
      </c>
    </row>
    <row r="864" spans="1:1" x14ac:dyDescent="0.2">
      <c r="A864" s="641">
        <f t="shared" si="13"/>
        <v>862</v>
      </c>
    </row>
    <row r="865" spans="1:1" x14ac:dyDescent="0.2">
      <c r="A865" s="641">
        <f t="shared" si="13"/>
        <v>863</v>
      </c>
    </row>
    <row r="866" spans="1:1" x14ac:dyDescent="0.2">
      <c r="A866" s="641">
        <f t="shared" si="13"/>
        <v>864</v>
      </c>
    </row>
    <row r="867" spans="1:1" x14ac:dyDescent="0.2">
      <c r="A867" s="641">
        <f t="shared" si="13"/>
        <v>865</v>
      </c>
    </row>
    <row r="868" spans="1:1" x14ac:dyDescent="0.2">
      <c r="A868" s="641">
        <f t="shared" si="13"/>
        <v>866</v>
      </c>
    </row>
    <row r="869" spans="1:1" x14ac:dyDescent="0.2">
      <c r="A869" s="641">
        <f t="shared" si="13"/>
        <v>867</v>
      </c>
    </row>
    <row r="870" spans="1:1" x14ac:dyDescent="0.2">
      <c r="A870" s="641">
        <f t="shared" si="13"/>
        <v>868</v>
      </c>
    </row>
    <row r="871" spans="1:1" x14ac:dyDescent="0.2">
      <c r="A871" s="641">
        <f t="shared" si="13"/>
        <v>869</v>
      </c>
    </row>
    <row r="872" spans="1:1" x14ac:dyDescent="0.2">
      <c r="A872" s="641">
        <f t="shared" si="13"/>
        <v>870</v>
      </c>
    </row>
    <row r="873" spans="1:1" x14ac:dyDescent="0.2">
      <c r="A873" s="641">
        <f t="shared" si="13"/>
        <v>871</v>
      </c>
    </row>
    <row r="874" spans="1:1" x14ac:dyDescent="0.2">
      <c r="A874" s="641">
        <f t="shared" si="13"/>
        <v>872</v>
      </c>
    </row>
    <row r="875" spans="1:1" x14ac:dyDescent="0.2">
      <c r="A875" s="641">
        <f t="shared" si="13"/>
        <v>873</v>
      </c>
    </row>
    <row r="876" spans="1:1" x14ac:dyDescent="0.2">
      <c r="A876" s="641">
        <f t="shared" si="13"/>
        <v>874</v>
      </c>
    </row>
    <row r="877" spans="1:1" x14ac:dyDescent="0.2">
      <c r="A877" s="641">
        <f t="shared" si="13"/>
        <v>875</v>
      </c>
    </row>
    <row r="878" spans="1:1" x14ac:dyDescent="0.2">
      <c r="A878" s="641">
        <f t="shared" si="13"/>
        <v>876</v>
      </c>
    </row>
    <row r="879" spans="1:1" x14ac:dyDescent="0.2">
      <c r="A879" s="641">
        <f t="shared" si="13"/>
        <v>877</v>
      </c>
    </row>
    <row r="880" spans="1:1" x14ac:dyDescent="0.2">
      <c r="A880" s="641">
        <f t="shared" si="13"/>
        <v>878</v>
      </c>
    </row>
    <row r="881" spans="1:1" x14ac:dyDescent="0.2">
      <c r="A881" s="641">
        <f t="shared" si="13"/>
        <v>879</v>
      </c>
    </row>
    <row r="882" spans="1:1" x14ac:dyDescent="0.2">
      <c r="A882" s="641">
        <f t="shared" si="13"/>
        <v>880</v>
      </c>
    </row>
    <row r="883" spans="1:1" x14ac:dyDescent="0.2">
      <c r="A883" s="641">
        <f t="shared" si="13"/>
        <v>881</v>
      </c>
    </row>
    <row r="884" spans="1:1" x14ac:dyDescent="0.2">
      <c r="A884" s="641">
        <f t="shared" si="13"/>
        <v>882</v>
      </c>
    </row>
    <row r="885" spans="1:1" x14ac:dyDescent="0.2">
      <c r="A885" s="641">
        <f t="shared" si="13"/>
        <v>883</v>
      </c>
    </row>
    <row r="886" spans="1:1" x14ac:dyDescent="0.2">
      <c r="A886" s="641">
        <f t="shared" si="13"/>
        <v>884</v>
      </c>
    </row>
    <row r="887" spans="1:1" x14ac:dyDescent="0.2">
      <c r="A887" s="641">
        <f t="shared" si="13"/>
        <v>885</v>
      </c>
    </row>
    <row r="888" spans="1:1" x14ac:dyDescent="0.2">
      <c r="A888" s="641">
        <f t="shared" si="13"/>
        <v>886</v>
      </c>
    </row>
    <row r="889" spans="1:1" x14ac:dyDescent="0.2">
      <c r="A889" s="641">
        <f t="shared" si="13"/>
        <v>887</v>
      </c>
    </row>
    <row r="890" spans="1:1" x14ac:dyDescent="0.2">
      <c r="A890" s="641">
        <f t="shared" si="13"/>
        <v>888</v>
      </c>
    </row>
    <row r="891" spans="1:1" x14ac:dyDescent="0.2">
      <c r="A891" s="641">
        <f t="shared" si="13"/>
        <v>889</v>
      </c>
    </row>
    <row r="892" spans="1:1" x14ac:dyDescent="0.2">
      <c r="A892" s="641">
        <f t="shared" si="13"/>
        <v>890</v>
      </c>
    </row>
    <row r="893" spans="1:1" x14ac:dyDescent="0.2">
      <c r="A893" s="641">
        <f t="shared" si="13"/>
        <v>891</v>
      </c>
    </row>
    <row r="894" spans="1:1" x14ac:dyDescent="0.2">
      <c r="A894" s="641">
        <f t="shared" si="13"/>
        <v>892</v>
      </c>
    </row>
    <row r="895" spans="1:1" x14ac:dyDescent="0.2">
      <c r="A895" s="641">
        <f t="shared" si="13"/>
        <v>893</v>
      </c>
    </row>
    <row r="896" spans="1:1" x14ac:dyDescent="0.2">
      <c r="A896" s="641">
        <f t="shared" si="13"/>
        <v>894</v>
      </c>
    </row>
    <row r="897" spans="1:1" x14ac:dyDescent="0.2">
      <c r="A897" s="641">
        <f t="shared" si="13"/>
        <v>895</v>
      </c>
    </row>
    <row r="898" spans="1:1" x14ac:dyDescent="0.2">
      <c r="A898" s="641">
        <f t="shared" si="13"/>
        <v>896</v>
      </c>
    </row>
    <row r="899" spans="1:1" x14ac:dyDescent="0.2">
      <c r="A899" s="641">
        <f t="shared" si="13"/>
        <v>897</v>
      </c>
    </row>
    <row r="900" spans="1:1" x14ac:dyDescent="0.2">
      <c r="A900" s="641">
        <f t="shared" si="13"/>
        <v>898</v>
      </c>
    </row>
    <row r="901" spans="1:1" x14ac:dyDescent="0.2">
      <c r="A901" s="641">
        <f t="shared" ref="A901:A964" si="14">A900+1</f>
        <v>899</v>
      </c>
    </row>
    <row r="902" spans="1:1" x14ac:dyDescent="0.2">
      <c r="A902" s="641">
        <f t="shared" si="14"/>
        <v>900</v>
      </c>
    </row>
    <row r="903" spans="1:1" x14ac:dyDescent="0.2">
      <c r="A903" s="641">
        <f t="shared" si="14"/>
        <v>901</v>
      </c>
    </row>
    <row r="904" spans="1:1" x14ac:dyDescent="0.2">
      <c r="A904" s="641">
        <f t="shared" si="14"/>
        <v>902</v>
      </c>
    </row>
    <row r="905" spans="1:1" x14ac:dyDescent="0.2">
      <c r="A905" s="641">
        <f t="shared" si="14"/>
        <v>903</v>
      </c>
    </row>
    <row r="906" spans="1:1" x14ac:dyDescent="0.2">
      <c r="A906" s="641">
        <f t="shared" si="14"/>
        <v>904</v>
      </c>
    </row>
    <row r="907" spans="1:1" x14ac:dyDescent="0.2">
      <c r="A907" s="641">
        <f t="shared" si="14"/>
        <v>905</v>
      </c>
    </row>
    <row r="908" spans="1:1" x14ac:dyDescent="0.2">
      <c r="A908" s="641">
        <f t="shared" si="14"/>
        <v>906</v>
      </c>
    </row>
    <row r="909" spans="1:1" x14ac:dyDescent="0.2">
      <c r="A909" s="641">
        <f t="shared" si="14"/>
        <v>907</v>
      </c>
    </row>
    <row r="910" spans="1:1" x14ac:dyDescent="0.2">
      <c r="A910" s="641">
        <f t="shared" si="14"/>
        <v>908</v>
      </c>
    </row>
    <row r="911" spans="1:1" x14ac:dyDescent="0.2">
      <c r="A911" s="641">
        <f t="shared" si="14"/>
        <v>909</v>
      </c>
    </row>
    <row r="912" spans="1:1" x14ac:dyDescent="0.2">
      <c r="A912" s="641">
        <f t="shared" si="14"/>
        <v>910</v>
      </c>
    </row>
    <row r="913" spans="1:1" x14ac:dyDescent="0.2">
      <c r="A913" s="641">
        <f t="shared" si="14"/>
        <v>911</v>
      </c>
    </row>
    <row r="914" spans="1:1" x14ac:dyDescent="0.2">
      <c r="A914" s="641">
        <f t="shared" si="14"/>
        <v>912</v>
      </c>
    </row>
    <row r="915" spans="1:1" x14ac:dyDescent="0.2">
      <c r="A915" s="641">
        <f t="shared" si="14"/>
        <v>913</v>
      </c>
    </row>
    <row r="916" spans="1:1" x14ac:dyDescent="0.2">
      <c r="A916" s="641">
        <f t="shared" si="14"/>
        <v>914</v>
      </c>
    </row>
    <row r="917" spans="1:1" x14ac:dyDescent="0.2">
      <c r="A917" s="641">
        <f t="shared" si="14"/>
        <v>915</v>
      </c>
    </row>
    <row r="918" spans="1:1" x14ac:dyDescent="0.2">
      <c r="A918" s="641">
        <f t="shared" si="14"/>
        <v>916</v>
      </c>
    </row>
    <row r="919" spans="1:1" x14ac:dyDescent="0.2">
      <c r="A919" s="641">
        <f t="shared" si="14"/>
        <v>917</v>
      </c>
    </row>
    <row r="920" spans="1:1" x14ac:dyDescent="0.2">
      <c r="A920" s="641">
        <f t="shared" si="14"/>
        <v>918</v>
      </c>
    </row>
    <row r="921" spans="1:1" x14ac:dyDescent="0.2">
      <c r="A921" s="641">
        <f t="shared" si="14"/>
        <v>919</v>
      </c>
    </row>
    <row r="922" spans="1:1" x14ac:dyDescent="0.2">
      <c r="A922" s="641">
        <f t="shared" si="14"/>
        <v>920</v>
      </c>
    </row>
    <row r="923" spans="1:1" x14ac:dyDescent="0.2">
      <c r="A923" s="641">
        <f t="shared" si="14"/>
        <v>921</v>
      </c>
    </row>
    <row r="924" spans="1:1" x14ac:dyDescent="0.2">
      <c r="A924" s="641">
        <f t="shared" si="14"/>
        <v>922</v>
      </c>
    </row>
    <row r="925" spans="1:1" x14ac:dyDescent="0.2">
      <c r="A925" s="641">
        <f t="shared" si="14"/>
        <v>923</v>
      </c>
    </row>
    <row r="926" spans="1:1" x14ac:dyDescent="0.2">
      <c r="A926" s="641">
        <f t="shared" si="14"/>
        <v>924</v>
      </c>
    </row>
    <row r="927" spans="1:1" x14ac:dyDescent="0.2">
      <c r="A927" s="641">
        <f t="shared" si="14"/>
        <v>925</v>
      </c>
    </row>
    <row r="928" spans="1:1" x14ac:dyDescent="0.2">
      <c r="A928" s="641">
        <f t="shared" si="14"/>
        <v>926</v>
      </c>
    </row>
    <row r="929" spans="1:1" x14ac:dyDescent="0.2">
      <c r="A929" s="641">
        <f t="shared" si="14"/>
        <v>927</v>
      </c>
    </row>
    <row r="930" spans="1:1" x14ac:dyDescent="0.2">
      <c r="A930" s="641">
        <f t="shared" si="14"/>
        <v>928</v>
      </c>
    </row>
    <row r="931" spans="1:1" x14ac:dyDescent="0.2">
      <c r="A931" s="641">
        <f t="shared" si="14"/>
        <v>929</v>
      </c>
    </row>
    <row r="932" spans="1:1" x14ac:dyDescent="0.2">
      <c r="A932" s="641">
        <f t="shared" si="14"/>
        <v>930</v>
      </c>
    </row>
    <row r="933" spans="1:1" x14ac:dyDescent="0.2">
      <c r="A933" s="641">
        <f t="shared" si="14"/>
        <v>931</v>
      </c>
    </row>
    <row r="934" spans="1:1" x14ac:dyDescent="0.2">
      <c r="A934" s="641">
        <f t="shared" si="14"/>
        <v>932</v>
      </c>
    </row>
    <row r="935" spans="1:1" x14ac:dyDescent="0.2">
      <c r="A935" s="641">
        <f t="shared" si="14"/>
        <v>933</v>
      </c>
    </row>
    <row r="936" spans="1:1" x14ac:dyDescent="0.2">
      <c r="A936" s="641">
        <f t="shared" si="14"/>
        <v>934</v>
      </c>
    </row>
    <row r="937" spans="1:1" x14ac:dyDescent="0.2">
      <c r="A937" s="641">
        <f t="shared" si="14"/>
        <v>935</v>
      </c>
    </row>
    <row r="938" spans="1:1" x14ac:dyDescent="0.2">
      <c r="A938" s="641">
        <f t="shared" si="14"/>
        <v>936</v>
      </c>
    </row>
    <row r="939" spans="1:1" x14ac:dyDescent="0.2">
      <c r="A939" s="641">
        <f t="shared" si="14"/>
        <v>937</v>
      </c>
    </row>
    <row r="940" spans="1:1" x14ac:dyDescent="0.2">
      <c r="A940" s="641">
        <f t="shared" si="14"/>
        <v>938</v>
      </c>
    </row>
    <row r="941" spans="1:1" x14ac:dyDescent="0.2">
      <c r="A941" s="641">
        <f t="shared" si="14"/>
        <v>939</v>
      </c>
    </row>
    <row r="942" spans="1:1" x14ac:dyDescent="0.2">
      <c r="A942" s="641">
        <f t="shared" si="14"/>
        <v>940</v>
      </c>
    </row>
    <row r="943" spans="1:1" x14ac:dyDescent="0.2">
      <c r="A943" s="641">
        <f t="shared" si="14"/>
        <v>941</v>
      </c>
    </row>
    <row r="944" spans="1:1" x14ac:dyDescent="0.2">
      <c r="A944" s="641">
        <f t="shared" si="14"/>
        <v>942</v>
      </c>
    </row>
    <row r="945" spans="1:1" x14ac:dyDescent="0.2">
      <c r="A945" s="641">
        <f t="shared" si="14"/>
        <v>943</v>
      </c>
    </row>
    <row r="946" spans="1:1" x14ac:dyDescent="0.2">
      <c r="A946" s="641">
        <f t="shared" si="14"/>
        <v>944</v>
      </c>
    </row>
    <row r="947" spans="1:1" x14ac:dyDescent="0.2">
      <c r="A947" s="641">
        <f t="shared" si="14"/>
        <v>945</v>
      </c>
    </row>
    <row r="948" spans="1:1" x14ac:dyDescent="0.2">
      <c r="A948" s="641">
        <f t="shared" si="14"/>
        <v>946</v>
      </c>
    </row>
    <row r="949" spans="1:1" x14ac:dyDescent="0.2">
      <c r="A949" s="641">
        <f t="shared" si="14"/>
        <v>947</v>
      </c>
    </row>
    <row r="950" spans="1:1" x14ac:dyDescent="0.2">
      <c r="A950" s="641">
        <f t="shared" si="14"/>
        <v>948</v>
      </c>
    </row>
    <row r="951" spans="1:1" x14ac:dyDescent="0.2">
      <c r="A951" s="641">
        <f t="shared" si="14"/>
        <v>949</v>
      </c>
    </row>
    <row r="952" spans="1:1" x14ac:dyDescent="0.2">
      <c r="A952" s="641">
        <f t="shared" si="14"/>
        <v>950</v>
      </c>
    </row>
    <row r="953" spans="1:1" x14ac:dyDescent="0.2">
      <c r="A953" s="641">
        <f t="shared" si="14"/>
        <v>951</v>
      </c>
    </row>
    <row r="954" spans="1:1" x14ac:dyDescent="0.2">
      <c r="A954" s="641">
        <f t="shared" si="14"/>
        <v>952</v>
      </c>
    </row>
    <row r="955" spans="1:1" x14ac:dyDescent="0.2">
      <c r="A955" s="641">
        <f t="shared" si="14"/>
        <v>953</v>
      </c>
    </row>
    <row r="956" spans="1:1" x14ac:dyDescent="0.2">
      <c r="A956" s="641">
        <f t="shared" si="14"/>
        <v>954</v>
      </c>
    </row>
    <row r="957" spans="1:1" x14ac:dyDescent="0.2">
      <c r="A957" s="641">
        <f t="shared" si="14"/>
        <v>955</v>
      </c>
    </row>
    <row r="958" spans="1:1" x14ac:dyDescent="0.2">
      <c r="A958" s="641">
        <f t="shared" si="14"/>
        <v>956</v>
      </c>
    </row>
    <row r="959" spans="1:1" x14ac:dyDescent="0.2">
      <c r="A959" s="641">
        <f t="shared" si="14"/>
        <v>957</v>
      </c>
    </row>
    <row r="960" spans="1:1" x14ac:dyDescent="0.2">
      <c r="A960" s="641">
        <f t="shared" si="14"/>
        <v>958</v>
      </c>
    </row>
    <row r="961" spans="1:1" x14ac:dyDescent="0.2">
      <c r="A961" s="641">
        <f t="shared" si="14"/>
        <v>959</v>
      </c>
    </row>
    <row r="962" spans="1:1" x14ac:dyDescent="0.2">
      <c r="A962" s="641">
        <f t="shared" si="14"/>
        <v>960</v>
      </c>
    </row>
    <row r="963" spans="1:1" x14ac:dyDescent="0.2">
      <c r="A963" s="641">
        <f t="shared" si="14"/>
        <v>961</v>
      </c>
    </row>
    <row r="964" spans="1:1" x14ac:dyDescent="0.2">
      <c r="A964" s="641">
        <f t="shared" si="14"/>
        <v>962</v>
      </c>
    </row>
    <row r="965" spans="1:1" x14ac:dyDescent="0.2">
      <c r="A965" s="641">
        <f t="shared" ref="A965:A1028" si="15">A964+1</f>
        <v>963</v>
      </c>
    </row>
    <row r="966" spans="1:1" x14ac:dyDescent="0.2">
      <c r="A966" s="641">
        <f t="shared" si="15"/>
        <v>964</v>
      </c>
    </row>
    <row r="967" spans="1:1" x14ac:dyDescent="0.2">
      <c r="A967" s="641">
        <f t="shared" si="15"/>
        <v>965</v>
      </c>
    </row>
    <row r="968" spans="1:1" x14ac:dyDescent="0.2">
      <c r="A968" s="641">
        <f t="shared" si="15"/>
        <v>966</v>
      </c>
    </row>
    <row r="969" spans="1:1" x14ac:dyDescent="0.2">
      <c r="A969" s="641">
        <f t="shared" si="15"/>
        <v>967</v>
      </c>
    </row>
    <row r="970" spans="1:1" x14ac:dyDescent="0.2">
      <c r="A970" s="641">
        <f t="shared" si="15"/>
        <v>968</v>
      </c>
    </row>
    <row r="971" spans="1:1" x14ac:dyDescent="0.2">
      <c r="A971" s="641">
        <f t="shared" si="15"/>
        <v>969</v>
      </c>
    </row>
    <row r="972" spans="1:1" x14ac:dyDescent="0.2">
      <c r="A972" s="641">
        <f t="shared" si="15"/>
        <v>970</v>
      </c>
    </row>
    <row r="973" spans="1:1" x14ac:dyDescent="0.2">
      <c r="A973" s="641">
        <f t="shared" si="15"/>
        <v>971</v>
      </c>
    </row>
    <row r="974" spans="1:1" x14ac:dyDescent="0.2">
      <c r="A974" s="641">
        <f t="shared" si="15"/>
        <v>972</v>
      </c>
    </row>
    <row r="975" spans="1:1" x14ac:dyDescent="0.2">
      <c r="A975" s="641">
        <f t="shared" si="15"/>
        <v>973</v>
      </c>
    </row>
    <row r="976" spans="1:1" x14ac:dyDescent="0.2">
      <c r="A976" s="641">
        <f t="shared" si="15"/>
        <v>974</v>
      </c>
    </row>
    <row r="977" spans="1:1" x14ac:dyDescent="0.2">
      <c r="A977" s="641">
        <f t="shared" si="15"/>
        <v>975</v>
      </c>
    </row>
    <row r="978" spans="1:1" x14ac:dyDescent="0.2">
      <c r="A978" s="641">
        <f t="shared" si="15"/>
        <v>976</v>
      </c>
    </row>
    <row r="979" spans="1:1" x14ac:dyDescent="0.2">
      <c r="A979" s="641">
        <f t="shared" si="15"/>
        <v>977</v>
      </c>
    </row>
    <row r="980" spans="1:1" x14ac:dyDescent="0.2">
      <c r="A980" s="641">
        <f t="shared" si="15"/>
        <v>978</v>
      </c>
    </row>
    <row r="981" spans="1:1" x14ac:dyDescent="0.2">
      <c r="A981" s="641">
        <f t="shared" si="15"/>
        <v>979</v>
      </c>
    </row>
    <row r="982" spans="1:1" x14ac:dyDescent="0.2">
      <c r="A982" s="641">
        <f t="shared" si="15"/>
        <v>980</v>
      </c>
    </row>
    <row r="983" spans="1:1" x14ac:dyDescent="0.2">
      <c r="A983" s="641">
        <f t="shared" si="15"/>
        <v>981</v>
      </c>
    </row>
    <row r="984" spans="1:1" x14ac:dyDescent="0.2">
      <c r="A984" s="641">
        <f t="shared" si="15"/>
        <v>982</v>
      </c>
    </row>
    <row r="985" spans="1:1" x14ac:dyDescent="0.2">
      <c r="A985" s="641">
        <f t="shared" si="15"/>
        <v>983</v>
      </c>
    </row>
    <row r="986" spans="1:1" x14ac:dyDescent="0.2">
      <c r="A986" s="641">
        <f t="shared" si="15"/>
        <v>984</v>
      </c>
    </row>
    <row r="987" spans="1:1" x14ac:dyDescent="0.2">
      <c r="A987" s="641">
        <f t="shared" si="15"/>
        <v>985</v>
      </c>
    </row>
    <row r="988" spans="1:1" x14ac:dyDescent="0.2">
      <c r="A988" s="641">
        <f t="shared" si="15"/>
        <v>986</v>
      </c>
    </row>
    <row r="989" spans="1:1" x14ac:dyDescent="0.2">
      <c r="A989" s="641">
        <f t="shared" si="15"/>
        <v>987</v>
      </c>
    </row>
    <row r="990" spans="1:1" x14ac:dyDescent="0.2">
      <c r="A990" s="641">
        <f t="shared" si="15"/>
        <v>988</v>
      </c>
    </row>
    <row r="991" spans="1:1" x14ac:dyDescent="0.2">
      <c r="A991" s="641">
        <f t="shared" si="15"/>
        <v>989</v>
      </c>
    </row>
    <row r="992" spans="1:1" x14ac:dyDescent="0.2">
      <c r="A992" s="641">
        <f t="shared" si="15"/>
        <v>990</v>
      </c>
    </row>
    <row r="993" spans="1:1" x14ac:dyDescent="0.2">
      <c r="A993" s="641">
        <f t="shared" si="15"/>
        <v>991</v>
      </c>
    </row>
    <row r="994" spans="1:1" x14ac:dyDescent="0.2">
      <c r="A994" s="641">
        <f t="shared" si="15"/>
        <v>992</v>
      </c>
    </row>
    <row r="995" spans="1:1" x14ac:dyDescent="0.2">
      <c r="A995" s="641">
        <f t="shared" si="15"/>
        <v>993</v>
      </c>
    </row>
    <row r="996" spans="1:1" x14ac:dyDescent="0.2">
      <c r="A996" s="641">
        <f t="shared" si="15"/>
        <v>994</v>
      </c>
    </row>
    <row r="997" spans="1:1" x14ac:dyDescent="0.2">
      <c r="A997" s="641">
        <f t="shared" si="15"/>
        <v>995</v>
      </c>
    </row>
    <row r="998" spans="1:1" x14ac:dyDescent="0.2">
      <c r="A998" s="641">
        <f t="shared" si="15"/>
        <v>996</v>
      </c>
    </row>
    <row r="999" spans="1:1" x14ac:dyDescent="0.2">
      <c r="A999" s="641">
        <f t="shared" si="15"/>
        <v>997</v>
      </c>
    </row>
    <row r="1000" spans="1:1" x14ac:dyDescent="0.2">
      <c r="A1000" s="641">
        <f t="shared" si="15"/>
        <v>998</v>
      </c>
    </row>
    <row r="1001" spans="1:1" x14ac:dyDescent="0.2">
      <c r="A1001" s="641">
        <f t="shared" si="15"/>
        <v>999</v>
      </c>
    </row>
    <row r="1002" spans="1:1" x14ac:dyDescent="0.2">
      <c r="A1002" s="641">
        <f t="shared" si="15"/>
        <v>1000</v>
      </c>
    </row>
    <row r="1003" spans="1:1" x14ac:dyDescent="0.2">
      <c r="A1003" s="641">
        <f t="shared" si="15"/>
        <v>1001</v>
      </c>
    </row>
    <row r="1004" spans="1:1" x14ac:dyDescent="0.2">
      <c r="A1004" s="641">
        <f t="shared" si="15"/>
        <v>1002</v>
      </c>
    </row>
    <row r="1005" spans="1:1" x14ac:dyDescent="0.2">
      <c r="A1005" s="641">
        <f t="shared" si="15"/>
        <v>1003</v>
      </c>
    </row>
    <row r="1006" spans="1:1" x14ac:dyDescent="0.2">
      <c r="A1006" s="641">
        <f t="shared" si="15"/>
        <v>1004</v>
      </c>
    </row>
    <row r="1007" spans="1:1" x14ac:dyDescent="0.2">
      <c r="A1007" s="641">
        <f t="shared" si="15"/>
        <v>1005</v>
      </c>
    </row>
    <row r="1008" spans="1:1" x14ac:dyDescent="0.2">
      <c r="A1008" s="641">
        <f t="shared" si="15"/>
        <v>1006</v>
      </c>
    </row>
    <row r="1009" spans="1:1" x14ac:dyDescent="0.2">
      <c r="A1009" s="641">
        <f t="shared" si="15"/>
        <v>1007</v>
      </c>
    </row>
    <row r="1010" spans="1:1" x14ac:dyDescent="0.2">
      <c r="A1010" s="641">
        <f t="shared" si="15"/>
        <v>1008</v>
      </c>
    </row>
    <row r="1011" spans="1:1" x14ac:dyDescent="0.2">
      <c r="A1011" s="641">
        <f t="shared" si="15"/>
        <v>1009</v>
      </c>
    </row>
    <row r="1012" spans="1:1" x14ac:dyDescent="0.2">
      <c r="A1012" s="641">
        <f t="shared" si="15"/>
        <v>1010</v>
      </c>
    </row>
    <row r="1013" spans="1:1" x14ac:dyDescent="0.2">
      <c r="A1013" s="641">
        <f t="shared" si="15"/>
        <v>1011</v>
      </c>
    </row>
    <row r="1014" spans="1:1" x14ac:dyDescent="0.2">
      <c r="A1014" s="641">
        <f t="shared" si="15"/>
        <v>1012</v>
      </c>
    </row>
    <row r="1015" spans="1:1" x14ac:dyDescent="0.2">
      <c r="A1015" s="641">
        <f t="shared" si="15"/>
        <v>1013</v>
      </c>
    </row>
    <row r="1016" spans="1:1" x14ac:dyDescent="0.2">
      <c r="A1016" s="641">
        <f t="shared" si="15"/>
        <v>1014</v>
      </c>
    </row>
    <row r="1017" spans="1:1" x14ac:dyDescent="0.2">
      <c r="A1017" s="641">
        <f t="shared" si="15"/>
        <v>1015</v>
      </c>
    </row>
    <row r="1018" spans="1:1" x14ac:dyDescent="0.2">
      <c r="A1018" s="641">
        <f t="shared" si="15"/>
        <v>1016</v>
      </c>
    </row>
    <row r="1019" spans="1:1" x14ac:dyDescent="0.2">
      <c r="A1019" s="641">
        <f t="shared" si="15"/>
        <v>1017</v>
      </c>
    </row>
    <row r="1020" spans="1:1" x14ac:dyDescent="0.2">
      <c r="A1020" s="641">
        <f t="shared" si="15"/>
        <v>1018</v>
      </c>
    </row>
    <row r="1021" spans="1:1" x14ac:dyDescent="0.2">
      <c r="A1021" s="641">
        <f t="shared" si="15"/>
        <v>1019</v>
      </c>
    </row>
    <row r="1022" spans="1:1" x14ac:dyDescent="0.2">
      <c r="A1022" s="641">
        <f t="shared" si="15"/>
        <v>1020</v>
      </c>
    </row>
    <row r="1023" spans="1:1" x14ac:dyDescent="0.2">
      <c r="A1023" s="641">
        <f t="shared" si="15"/>
        <v>1021</v>
      </c>
    </row>
    <row r="1024" spans="1:1" x14ac:dyDescent="0.2">
      <c r="A1024" s="641">
        <f t="shared" si="15"/>
        <v>1022</v>
      </c>
    </row>
    <row r="1025" spans="1:1" x14ac:dyDescent="0.2">
      <c r="A1025" s="641">
        <f t="shared" si="15"/>
        <v>1023</v>
      </c>
    </row>
    <row r="1026" spans="1:1" x14ac:dyDescent="0.2">
      <c r="A1026" s="641">
        <f t="shared" si="15"/>
        <v>1024</v>
      </c>
    </row>
    <row r="1027" spans="1:1" x14ac:dyDescent="0.2">
      <c r="A1027" s="641">
        <f t="shared" si="15"/>
        <v>1025</v>
      </c>
    </row>
    <row r="1028" spans="1:1" x14ac:dyDescent="0.2">
      <c r="A1028" s="641">
        <f t="shared" si="15"/>
        <v>1026</v>
      </c>
    </row>
    <row r="1029" spans="1:1" x14ac:dyDescent="0.2">
      <c r="A1029" s="641">
        <f t="shared" ref="A1029:A1092" si="16">A1028+1</f>
        <v>1027</v>
      </c>
    </row>
    <row r="1030" spans="1:1" x14ac:dyDescent="0.2">
      <c r="A1030" s="641">
        <f t="shared" si="16"/>
        <v>1028</v>
      </c>
    </row>
    <row r="1031" spans="1:1" x14ac:dyDescent="0.2">
      <c r="A1031" s="641">
        <f t="shared" si="16"/>
        <v>1029</v>
      </c>
    </row>
    <row r="1032" spans="1:1" x14ac:dyDescent="0.2">
      <c r="A1032" s="641">
        <f t="shared" si="16"/>
        <v>1030</v>
      </c>
    </row>
    <row r="1033" spans="1:1" x14ac:dyDescent="0.2">
      <c r="A1033" s="641">
        <f t="shared" si="16"/>
        <v>1031</v>
      </c>
    </row>
    <row r="1034" spans="1:1" x14ac:dyDescent="0.2">
      <c r="A1034" s="641">
        <f t="shared" si="16"/>
        <v>1032</v>
      </c>
    </row>
    <row r="1035" spans="1:1" x14ac:dyDescent="0.2">
      <c r="A1035" s="641">
        <f t="shared" si="16"/>
        <v>1033</v>
      </c>
    </row>
    <row r="1036" spans="1:1" x14ac:dyDescent="0.2">
      <c r="A1036" s="641">
        <f t="shared" si="16"/>
        <v>1034</v>
      </c>
    </row>
    <row r="1037" spans="1:1" x14ac:dyDescent="0.2">
      <c r="A1037" s="641">
        <f t="shared" si="16"/>
        <v>1035</v>
      </c>
    </row>
    <row r="1038" spans="1:1" x14ac:dyDescent="0.2">
      <c r="A1038" s="641">
        <f t="shared" si="16"/>
        <v>1036</v>
      </c>
    </row>
    <row r="1039" spans="1:1" x14ac:dyDescent="0.2">
      <c r="A1039" s="641">
        <f t="shared" si="16"/>
        <v>1037</v>
      </c>
    </row>
    <row r="1040" spans="1:1" x14ac:dyDescent="0.2">
      <c r="A1040" s="641">
        <f t="shared" si="16"/>
        <v>1038</v>
      </c>
    </row>
    <row r="1041" spans="1:1" x14ac:dyDescent="0.2">
      <c r="A1041" s="641">
        <f t="shared" si="16"/>
        <v>1039</v>
      </c>
    </row>
    <row r="1042" spans="1:1" x14ac:dyDescent="0.2">
      <c r="A1042" s="641">
        <f t="shared" si="16"/>
        <v>1040</v>
      </c>
    </row>
    <row r="1043" spans="1:1" x14ac:dyDescent="0.2">
      <c r="A1043" s="641">
        <f t="shared" si="16"/>
        <v>1041</v>
      </c>
    </row>
    <row r="1044" spans="1:1" x14ac:dyDescent="0.2">
      <c r="A1044" s="641">
        <f t="shared" si="16"/>
        <v>1042</v>
      </c>
    </row>
    <row r="1045" spans="1:1" x14ac:dyDescent="0.2">
      <c r="A1045" s="641">
        <f t="shared" si="16"/>
        <v>1043</v>
      </c>
    </row>
    <row r="1046" spans="1:1" x14ac:dyDescent="0.2">
      <c r="A1046" s="641">
        <f t="shared" si="16"/>
        <v>1044</v>
      </c>
    </row>
    <row r="1047" spans="1:1" x14ac:dyDescent="0.2">
      <c r="A1047" s="641">
        <f t="shared" si="16"/>
        <v>1045</v>
      </c>
    </row>
    <row r="1048" spans="1:1" x14ac:dyDescent="0.2">
      <c r="A1048" s="641">
        <f t="shared" si="16"/>
        <v>1046</v>
      </c>
    </row>
    <row r="1049" spans="1:1" x14ac:dyDescent="0.2">
      <c r="A1049" s="641">
        <f t="shared" si="16"/>
        <v>1047</v>
      </c>
    </row>
    <row r="1050" spans="1:1" x14ac:dyDescent="0.2">
      <c r="A1050" s="641">
        <f t="shared" si="16"/>
        <v>1048</v>
      </c>
    </row>
    <row r="1051" spans="1:1" x14ac:dyDescent="0.2">
      <c r="A1051" s="641">
        <f t="shared" si="16"/>
        <v>1049</v>
      </c>
    </row>
    <row r="1052" spans="1:1" x14ac:dyDescent="0.2">
      <c r="A1052" s="641">
        <f t="shared" si="16"/>
        <v>1050</v>
      </c>
    </row>
    <row r="1053" spans="1:1" x14ac:dyDescent="0.2">
      <c r="A1053" s="641">
        <f t="shared" si="16"/>
        <v>1051</v>
      </c>
    </row>
    <row r="1054" spans="1:1" x14ac:dyDescent="0.2">
      <c r="A1054" s="641">
        <f t="shared" si="16"/>
        <v>1052</v>
      </c>
    </row>
    <row r="1055" spans="1:1" x14ac:dyDescent="0.2">
      <c r="A1055" s="641">
        <f t="shared" si="16"/>
        <v>1053</v>
      </c>
    </row>
    <row r="1056" spans="1:1" x14ac:dyDescent="0.2">
      <c r="A1056" s="641">
        <f t="shared" si="16"/>
        <v>1054</v>
      </c>
    </row>
    <row r="1057" spans="1:1" x14ac:dyDescent="0.2">
      <c r="A1057" s="641">
        <f t="shared" si="16"/>
        <v>1055</v>
      </c>
    </row>
    <row r="1058" spans="1:1" x14ac:dyDescent="0.2">
      <c r="A1058" s="641">
        <f t="shared" si="16"/>
        <v>1056</v>
      </c>
    </row>
    <row r="1059" spans="1:1" x14ac:dyDescent="0.2">
      <c r="A1059" s="641">
        <f t="shared" si="16"/>
        <v>1057</v>
      </c>
    </row>
    <row r="1060" spans="1:1" x14ac:dyDescent="0.2">
      <c r="A1060" s="641">
        <f t="shared" si="16"/>
        <v>1058</v>
      </c>
    </row>
    <row r="1061" spans="1:1" x14ac:dyDescent="0.2">
      <c r="A1061" s="641">
        <f t="shared" si="16"/>
        <v>1059</v>
      </c>
    </row>
    <row r="1062" spans="1:1" x14ac:dyDescent="0.2">
      <c r="A1062" s="641">
        <f t="shared" si="16"/>
        <v>1060</v>
      </c>
    </row>
    <row r="1063" spans="1:1" x14ac:dyDescent="0.2">
      <c r="A1063" s="641">
        <f t="shared" si="16"/>
        <v>1061</v>
      </c>
    </row>
    <row r="1064" spans="1:1" x14ac:dyDescent="0.2">
      <c r="A1064" s="641">
        <f t="shared" si="16"/>
        <v>1062</v>
      </c>
    </row>
    <row r="1065" spans="1:1" x14ac:dyDescent="0.2">
      <c r="A1065" s="641">
        <f t="shared" si="16"/>
        <v>1063</v>
      </c>
    </row>
    <row r="1066" spans="1:1" x14ac:dyDescent="0.2">
      <c r="A1066" s="641">
        <f t="shared" si="16"/>
        <v>1064</v>
      </c>
    </row>
    <row r="1067" spans="1:1" x14ac:dyDescent="0.2">
      <c r="A1067" s="641">
        <f t="shared" si="16"/>
        <v>1065</v>
      </c>
    </row>
    <row r="1068" spans="1:1" x14ac:dyDescent="0.2">
      <c r="A1068" s="641">
        <f t="shared" si="16"/>
        <v>1066</v>
      </c>
    </row>
    <row r="1069" spans="1:1" x14ac:dyDescent="0.2">
      <c r="A1069" s="641">
        <f t="shared" si="16"/>
        <v>1067</v>
      </c>
    </row>
    <row r="1070" spans="1:1" x14ac:dyDescent="0.2">
      <c r="A1070" s="641">
        <f t="shared" si="16"/>
        <v>1068</v>
      </c>
    </row>
    <row r="1071" spans="1:1" x14ac:dyDescent="0.2">
      <c r="A1071" s="641">
        <f t="shared" si="16"/>
        <v>1069</v>
      </c>
    </row>
    <row r="1072" spans="1:1" x14ac:dyDescent="0.2">
      <c r="A1072" s="641">
        <f t="shared" si="16"/>
        <v>1070</v>
      </c>
    </row>
    <row r="1073" spans="1:1" x14ac:dyDescent="0.2">
      <c r="A1073" s="641">
        <f t="shared" si="16"/>
        <v>1071</v>
      </c>
    </row>
    <row r="1074" spans="1:1" x14ac:dyDescent="0.2">
      <c r="A1074" s="641">
        <f t="shared" si="16"/>
        <v>1072</v>
      </c>
    </row>
    <row r="1075" spans="1:1" x14ac:dyDescent="0.2">
      <c r="A1075" s="641">
        <f t="shared" si="16"/>
        <v>1073</v>
      </c>
    </row>
    <row r="1076" spans="1:1" x14ac:dyDescent="0.2">
      <c r="A1076" s="641">
        <f t="shared" si="16"/>
        <v>1074</v>
      </c>
    </row>
    <row r="1077" spans="1:1" x14ac:dyDescent="0.2">
      <c r="A1077" s="641">
        <f t="shared" si="16"/>
        <v>1075</v>
      </c>
    </row>
    <row r="1078" spans="1:1" x14ac:dyDescent="0.2">
      <c r="A1078" s="641">
        <f t="shared" si="16"/>
        <v>1076</v>
      </c>
    </row>
    <row r="1079" spans="1:1" x14ac:dyDescent="0.2">
      <c r="A1079" s="641">
        <f t="shared" si="16"/>
        <v>1077</v>
      </c>
    </row>
    <row r="1080" spans="1:1" x14ac:dyDescent="0.2">
      <c r="A1080" s="641">
        <f t="shared" si="16"/>
        <v>1078</v>
      </c>
    </row>
    <row r="1081" spans="1:1" x14ac:dyDescent="0.2">
      <c r="A1081" s="641">
        <f t="shared" si="16"/>
        <v>1079</v>
      </c>
    </row>
    <row r="1082" spans="1:1" x14ac:dyDescent="0.2">
      <c r="A1082" s="641">
        <f t="shared" si="16"/>
        <v>1080</v>
      </c>
    </row>
    <row r="1083" spans="1:1" x14ac:dyDescent="0.2">
      <c r="A1083" s="641">
        <f t="shared" si="16"/>
        <v>1081</v>
      </c>
    </row>
    <row r="1084" spans="1:1" x14ac:dyDescent="0.2">
      <c r="A1084" s="641">
        <f t="shared" si="16"/>
        <v>1082</v>
      </c>
    </row>
    <row r="1085" spans="1:1" x14ac:dyDescent="0.2">
      <c r="A1085" s="641">
        <f t="shared" si="16"/>
        <v>1083</v>
      </c>
    </row>
    <row r="1086" spans="1:1" x14ac:dyDescent="0.2">
      <c r="A1086" s="641">
        <f t="shared" si="16"/>
        <v>1084</v>
      </c>
    </row>
    <row r="1087" spans="1:1" x14ac:dyDescent="0.2">
      <c r="A1087" s="641">
        <f t="shared" si="16"/>
        <v>1085</v>
      </c>
    </row>
    <row r="1088" spans="1:1" x14ac:dyDescent="0.2">
      <c r="A1088" s="641">
        <f t="shared" si="16"/>
        <v>1086</v>
      </c>
    </row>
    <row r="1089" spans="1:1" x14ac:dyDescent="0.2">
      <c r="A1089" s="641">
        <f t="shared" si="16"/>
        <v>1087</v>
      </c>
    </row>
    <row r="1090" spans="1:1" x14ac:dyDescent="0.2">
      <c r="A1090" s="641">
        <f t="shared" si="16"/>
        <v>1088</v>
      </c>
    </row>
    <row r="1091" spans="1:1" x14ac:dyDescent="0.2">
      <c r="A1091" s="641">
        <f t="shared" si="16"/>
        <v>1089</v>
      </c>
    </row>
    <row r="1092" spans="1:1" x14ac:dyDescent="0.2">
      <c r="A1092" s="641">
        <f t="shared" si="16"/>
        <v>1090</v>
      </c>
    </row>
    <row r="1093" spans="1:1" x14ac:dyDescent="0.2">
      <c r="A1093" s="641">
        <f t="shared" ref="A1093:A1156" si="17">A1092+1</f>
        <v>1091</v>
      </c>
    </row>
    <row r="1094" spans="1:1" x14ac:dyDescent="0.2">
      <c r="A1094" s="641">
        <f t="shared" si="17"/>
        <v>1092</v>
      </c>
    </row>
    <row r="1095" spans="1:1" x14ac:dyDescent="0.2">
      <c r="A1095" s="641">
        <f t="shared" si="17"/>
        <v>1093</v>
      </c>
    </row>
    <row r="1096" spans="1:1" x14ac:dyDescent="0.2">
      <c r="A1096" s="641">
        <f t="shared" si="17"/>
        <v>1094</v>
      </c>
    </row>
    <row r="1097" spans="1:1" x14ac:dyDescent="0.2">
      <c r="A1097" s="641">
        <f t="shared" si="17"/>
        <v>1095</v>
      </c>
    </row>
    <row r="1098" spans="1:1" x14ac:dyDescent="0.2">
      <c r="A1098" s="641">
        <f t="shared" si="17"/>
        <v>1096</v>
      </c>
    </row>
    <row r="1099" spans="1:1" x14ac:dyDescent="0.2">
      <c r="A1099" s="641">
        <f t="shared" si="17"/>
        <v>1097</v>
      </c>
    </row>
    <row r="1100" spans="1:1" x14ac:dyDescent="0.2">
      <c r="A1100" s="641">
        <f t="shared" si="17"/>
        <v>1098</v>
      </c>
    </row>
    <row r="1101" spans="1:1" x14ac:dyDescent="0.2">
      <c r="A1101" s="641">
        <f t="shared" si="17"/>
        <v>1099</v>
      </c>
    </row>
    <row r="1102" spans="1:1" x14ac:dyDescent="0.2">
      <c r="A1102" s="641">
        <f t="shared" si="17"/>
        <v>1100</v>
      </c>
    </row>
    <row r="1103" spans="1:1" x14ac:dyDescent="0.2">
      <c r="A1103" s="641">
        <f t="shared" si="17"/>
        <v>1101</v>
      </c>
    </row>
    <row r="1104" spans="1:1" x14ac:dyDescent="0.2">
      <c r="A1104" s="641">
        <f t="shared" si="17"/>
        <v>1102</v>
      </c>
    </row>
    <row r="1105" spans="1:1" x14ac:dyDescent="0.2">
      <c r="A1105" s="641">
        <f t="shared" si="17"/>
        <v>1103</v>
      </c>
    </row>
    <row r="1106" spans="1:1" x14ac:dyDescent="0.2">
      <c r="A1106" s="641">
        <f t="shared" si="17"/>
        <v>1104</v>
      </c>
    </row>
    <row r="1107" spans="1:1" x14ac:dyDescent="0.2">
      <c r="A1107" s="641">
        <f t="shared" si="17"/>
        <v>1105</v>
      </c>
    </row>
    <row r="1108" spans="1:1" x14ac:dyDescent="0.2">
      <c r="A1108" s="641">
        <f t="shared" si="17"/>
        <v>1106</v>
      </c>
    </row>
    <row r="1109" spans="1:1" x14ac:dyDescent="0.2">
      <c r="A1109" s="641">
        <f t="shared" si="17"/>
        <v>1107</v>
      </c>
    </row>
    <row r="1110" spans="1:1" x14ac:dyDescent="0.2">
      <c r="A1110" s="641">
        <f t="shared" si="17"/>
        <v>1108</v>
      </c>
    </row>
    <row r="1111" spans="1:1" x14ac:dyDescent="0.2">
      <c r="A1111" s="641">
        <f t="shared" si="17"/>
        <v>1109</v>
      </c>
    </row>
    <row r="1112" spans="1:1" x14ac:dyDescent="0.2">
      <c r="A1112" s="641">
        <f t="shared" si="17"/>
        <v>1110</v>
      </c>
    </row>
    <row r="1113" spans="1:1" x14ac:dyDescent="0.2">
      <c r="A1113" s="641">
        <f t="shared" si="17"/>
        <v>1111</v>
      </c>
    </row>
    <row r="1114" spans="1:1" x14ac:dyDescent="0.2">
      <c r="A1114" s="641">
        <f t="shared" si="17"/>
        <v>1112</v>
      </c>
    </row>
    <row r="1115" spans="1:1" x14ac:dyDescent="0.2">
      <c r="A1115" s="641">
        <f t="shared" si="17"/>
        <v>1113</v>
      </c>
    </row>
    <row r="1116" spans="1:1" x14ac:dyDescent="0.2">
      <c r="A1116" s="641">
        <f t="shared" si="17"/>
        <v>1114</v>
      </c>
    </row>
    <row r="1117" spans="1:1" x14ac:dyDescent="0.2">
      <c r="A1117" s="641">
        <f t="shared" si="17"/>
        <v>1115</v>
      </c>
    </row>
    <row r="1118" spans="1:1" x14ac:dyDescent="0.2">
      <c r="A1118" s="641">
        <f t="shared" si="17"/>
        <v>1116</v>
      </c>
    </row>
    <row r="1119" spans="1:1" x14ac:dyDescent="0.2">
      <c r="A1119" s="641">
        <f t="shared" si="17"/>
        <v>1117</v>
      </c>
    </row>
    <row r="1120" spans="1:1" x14ac:dyDescent="0.2">
      <c r="A1120" s="641">
        <f t="shared" si="17"/>
        <v>1118</v>
      </c>
    </row>
    <row r="1121" spans="1:1" x14ac:dyDescent="0.2">
      <c r="A1121" s="641">
        <f t="shared" si="17"/>
        <v>1119</v>
      </c>
    </row>
    <row r="1122" spans="1:1" x14ac:dyDescent="0.2">
      <c r="A1122" s="641">
        <f t="shared" si="17"/>
        <v>1120</v>
      </c>
    </row>
    <row r="1123" spans="1:1" x14ac:dyDescent="0.2">
      <c r="A1123" s="641">
        <f t="shared" si="17"/>
        <v>1121</v>
      </c>
    </row>
    <row r="1124" spans="1:1" x14ac:dyDescent="0.2">
      <c r="A1124" s="641">
        <f t="shared" si="17"/>
        <v>1122</v>
      </c>
    </row>
    <row r="1125" spans="1:1" x14ac:dyDescent="0.2">
      <c r="A1125" s="641">
        <f t="shared" si="17"/>
        <v>1123</v>
      </c>
    </row>
    <row r="1126" spans="1:1" x14ac:dyDescent="0.2">
      <c r="A1126" s="641">
        <f t="shared" si="17"/>
        <v>1124</v>
      </c>
    </row>
    <row r="1127" spans="1:1" x14ac:dyDescent="0.2">
      <c r="A1127" s="641">
        <f t="shared" si="17"/>
        <v>1125</v>
      </c>
    </row>
    <row r="1128" spans="1:1" x14ac:dyDescent="0.2">
      <c r="A1128" s="641">
        <f t="shared" si="17"/>
        <v>1126</v>
      </c>
    </row>
    <row r="1129" spans="1:1" x14ac:dyDescent="0.2">
      <c r="A1129" s="641">
        <f t="shared" si="17"/>
        <v>1127</v>
      </c>
    </row>
    <row r="1130" spans="1:1" x14ac:dyDescent="0.2">
      <c r="A1130" s="641">
        <f t="shared" si="17"/>
        <v>1128</v>
      </c>
    </row>
    <row r="1131" spans="1:1" x14ac:dyDescent="0.2">
      <c r="A1131" s="641">
        <f t="shared" si="17"/>
        <v>1129</v>
      </c>
    </row>
    <row r="1132" spans="1:1" x14ac:dyDescent="0.2">
      <c r="A1132" s="641">
        <f t="shared" si="17"/>
        <v>1130</v>
      </c>
    </row>
    <row r="1133" spans="1:1" x14ac:dyDescent="0.2">
      <c r="A1133" s="641">
        <f t="shared" si="17"/>
        <v>1131</v>
      </c>
    </row>
    <row r="1134" spans="1:1" x14ac:dyDescent="0.2">
      <c r="A1134" s="641">
        <f t="shared" si="17"/>
        <v>1132</v>
      </c>
    </row>
    <row r="1135" spans="1:1" x14ac:dyDescent="0.2">
      <c r="A1135" s="641">
        <f t="shared" si="17"/>
        <v>1133</v>
      </c>
    </row>
    <row r="1136" spans="1:1" x14ac:dyDescent="0.2">
      <c r="A1136" s="641">
        <f t="shared" si="17"/>
        <v>1134</v>
      </c>
    </row>
    <row r="1137" spans="1:1" x14ac:dyDescent="0.2">
      <c r="A1137" s="641">
        <f t="shared" si="17"/>
        <v>1135</v>
      </c>
    </row>
    <row r="1138" spans="1:1" x14ac:dyDescent="0.2">
      <c r="A1138" s="641">
        <f t="shared" si="17"/>
        <v>1136</v>
      </c>
    </row>
    <row r="1139" spans="1:1" x14ac:dyDescent="0.2">
      <c r="A1139" s="641">
        <f t="shared" si="17"/>
        <v>1137</v>
      </c>
    </row>
    <row r="1140" spans="1:1" x14ac:dyDescent="0.2">
      <c r="A1140" s="641">
        <f t="shared" si="17"/>
        <v>1138</v>
      </c>
    </row>
    <row r="1141" spans="1:1" x14ac:dyDescent="0.2">
      <c r="A1141" s="641">
        <f t="shared" si="17"/>
        <v>1139</v>
      </c>
    </row>
    <row r="1142" spans="1:1" x14ac:dyDescent="0.2">
      <c r="A1142" s="641">
        <f t="shared" si="17"/>
        <v>1140</v>
      </c>
    </row>
    <row r="1143" spans="1:1" x14ac:dyDescent="0.2">
      <c r="A1143" s="641">
        <f t="shared" si="17"/>
        <v>1141</v>
      </c>
    </row>
    <row r="1144" spans="1:1" x14ac:dyDescent="0.2">
      <c r="A1144" s="641">
        <f t="shared" si="17"/>
        <v>1142</v>
      </c>
    </row>
    <row r="1145" spans="1:1" x14ac:dyDescent="0.2">
      <c r="A1145" s="641">
        <f t="shared" si="17"/>
        <v>1143</v>
      </c>
    </row>
    <row r="1146" spans="1:1" x14ac:dyDescent="0.2">
      <c r="A1146" s="641">
        <f t="shared" si="17"/>
        <v>1144</v>
      </c>
    </row>
    <row r="1147" spans="1:1" x14ac:dyDescent="0.2">
      <c r="A1147" s="641">
        <f t="shared" si="17"/>
        <v>1145</v>
      </c>
    </row>
    <row r="1148" spans="1:1" x14ac:dyDescent="0.2">
      <c r="A1148" s="641">
        <f t="shared" si="17"/>
        <v>1146</v>
      </c>
    </row>
    <row r="1149" spans="1:1" x14ac:dyDescent="0.2">
      <c r="A1149" s="641">
        <f t="shared" si="17"/>
        <v>1147</v>
      </c>
    </row>
    <row r="1150" spans="1:1" x14ac:dyDescent="0.2">
      <c r="A1150" s="641">
        <f t="shared" si="17"/>
        <v>1148</v>
      </c>
    </row>
    <row r="1151" spans="1:1" x14ac:dyDescent="0.2">
      <c r="A1151" s="641">
        <f t="shared" si="17"/>
        <v>1149</v>
      </c>
    </row>
    <row r="1152" spans="1:1" x14ac:dyDescent="0.2">
      <c r="A1152" s="641">
        <f t="shared" si="17"/>
        <v>1150</v>
      </c>
    </row>
    <row r="1153" spans="1:1" x14ac:dyDescent="0.2">
      <c r="A1153" s="641">
        <f t="shared" si="17"/>
        <v>1151</v>
      </c>
    </row>
    <row r="1154" spans="1:1" x14ac:dyDescent="0.2">
      <c r="A1154" s="641">
        <f t="shared" si="17"/>
        <v>1152</v>
      </c>
    </row>
    <row r="1155" spans="1:1" x14ac:dyDescent="0.2">
      <c r="A1155" s="641">
        <f t="shared" si="17"/>
        <v>1153</v>
      </c>
    </row>
    <row r="1156" spans="1:1" x14ac:dyDescent="0.2">
      <c r="A1156" s="641">
        <f t="shared" si="17"/>
        <v>1154</v>
      </c>
    </row>
    <row r="1157" spans="1:1" x14ac:dyDescent="0.2">
      <c r="A1157" s="641">
        <f t="shared" ref="A1157:A1220" si="18">A1156+1</f>
        <v>1155</v>
      </c>
    </row>
    <row r="1158" spans="1:1" x14ac:dyDescent="0.2">
      <c r="A1158" s="641">
        <f t="shared" si="18"/>
        <v>1156</v>
      </c>
    </row>
    <row r="1159" spans="1:1" x14ac:dyDescent="0.2">
      <c r="A1159" s="641">
        <f t="shared" si="18"/>
        <v>1157</v>
      </c>
    </row>
    <row r="1160" spans="1:1" x14ac:dyDescent="0.2">
      <c r="A1160" s="641">
        <f t="shared" si="18"/>
        <v>1158</v>
      </c>
    </row>
    <row r="1161" spans="1:1" x14ac:dyDescent="0.2">
      <c r="A1161" s="641">
        <f t="shared" si="18"/>
        <v>1159</v>
      </c>
    </row>
    <row r="1162" spans="1:1" x14ac:dyDescent="0.2">
      <c r="A1162" s="641">
        <f t="shared" si="18"/>
        <v>1160</v>
      </c>
    </row>
    <row r="1163" spans="1:1" x14ac:dyDescent="0.2">
      <c r="A1163" s="641">
        <f t="shared" si="18"/>
        <v>1161</v>
      </c>
    </row>
    <row r="1164" spans="1:1" x14ac:dyDescent="0.2">
      <c r="A1164" s="641">
        <f t="shared" si="18"/>
        <v>1162</v>
      </c>
    </row>
    <row r="1165" spans="1:1" x14ac:dyDescent="0.2">
      <c r="A1165" s="641">
        <f t="shared" si="18"/>
        <v>1163</v>
      </c>
    </row>
    <row r="1166" spans="1:1" x14ac:dyDescent="0.2">
      <c r="A1166" s="641">
        <f t="shared" si="18"/>
        <v>1164</v>
      </c>
    </row>
    <row r="1167" spans="1:1" x14ac:dyDescent="0.2">
      <c r="A1167" s="641">
        <f t="shared" si="18"/>
        <v>1165</v>
      </c>
    </row>
    <row r="1168" spans="1:1" x14ac:dyDescent="0.2">
      <c r="A1168" s="641">
        <f t="shared" si="18"/>
        <v>1166</v>
      </c>
    </row>
    <row r="1169" spans="1:1" x14ac:dyDescent="0.2">
      <c r="A1169" s="641">
        <f t="shared" si="18"/>
        <v>1167</v>
      </c>
    </row>
    <row r="1170" spans="1:1" x14ac:dyDescent="0.2">
      <c r="A1170" s="641">
        <f t="shared" si="18"/>
        <v>1168</v>
      </c>
    </row>
    <row r="1171" spans="1:1" x14ac:dyDescent="0.2">
      <c r="A1171" s="641">
        <f t="shared" si="18"/>
        <v>1169</v>
      </c>
    </row>
    <row r="1172" spans="1:1" x14ac:dyDescent="0.2">
      <c r="A1172" s="641">
        <f t="shared" si="18"/>
        <v>1170</v>
      </c>
    </row>
    <row r="1173" spans="1:1" x14ac:dyDescent="0.2">
      <c r="A1173" s="641">
        <f t="shared" si="18"/>
        <v>1171</v>
      </c>
    </row>
    <row r="1174" spans="1:1" x14ac:dyDescent="0.2">
      <c r="A1174" s="641">
        <f t="shared" si="18"/>
        <v>1172</v>
      </c>
    </row>
    <row r="1175" spans="1:1" x14ac:dyDescent="0.2">
      <c r="A1175" s="641">
        <f t="shared" si="18"/>
        <v>1173</v>
      </c>
    </row>
    <row r="1176" spans="1:1" x14ac:dyDescent="0.2">
      <c r="A1176" s="641">
        <f t="shared" si="18"/>
        <v>1174</v>
      </c>
    </row>
    <row r="1177" spans="1:1" x14ac:dyDescent="0.2">
      <c r="A1177" s="641">
        <f t="shared" si="18"/>
        <v>1175</v>
      </c>
    </row>
    <row r="1178" spans="1:1" x14ac:dyDescent="0.2">
      <c r="A1178" s="641">
        <f t="shared" si="18"/>
        <v>1176</v>
      </c>
    </row>
    <row r="1179" spans="1:1" x14ac:dyDescent="0.2">
      <c r="A1179" s="641">
        <f t="shared" si="18"/>
        <v>1177</v>
      </c>
    </row>
    <row r="1180" spans="1:1" x14ac:dyDescent="0.2">
      <c r="A1180" s="641">
        <f t="shared" si="18"/>
        <v>1178</v>
      </c>
    </row>
    <row r="1181" spans="1:1" x14ac:dyDescent="0.2">
      <c r="A1181" s="641">
        <f t="shared" si="18"/>
        <v>1179</v>
      </c>
    </row>
    <row r="1182" spans="1:1" x14ac:dyDescent="0.2">
      <c r="A1182" s="641">
        <f t="shared" si="18"/>
        <v>1180</v>
      </c>
    </row>
    <row r="1183" spans="1:1" x14ac:dyDescent="0.2">
      <c r="A1183" s="641">
        <f t="shared" si="18"/>
        <v>1181</v>
      </c>
    </row>
    <row r="1184" spans="1:1" x14ac:dyDescent="0.2">
      <c r="A1184" s="641">
        <f t="shared" si="18"/>
        <v>1182</v>
      </c>
    </row>
    <row r="1185" spans="1:1" x14ac:dyDescent="0.2">
      <c r="A1185" s="641">
        <f t="shared" si="18"/>
        <v>1183</v>
      </c>
    </row>
    <row r="1186" spans="1:1" x14ac:dyDescent="0.2">
      <c r="A1186" s="641">
        <f t="shared" si="18"/>
        <v>1184</v>
      </c>
    </row>
    <row r="1187" spans="1:1" x14ac:dyDescent="0.2">
      <c r="A1187" s="641">
        <f t="shared" si="18"/>
        <v>1185</v>
      </c>
    </row>
    <row r="1188" spans="1:1" x14ac:dyDescent="0.2">
      <c r="A1188" s="641">
        <f t="shared" si="18"/>
        <v>1186</v>
      </c>
    </row>
    <row r="1189" spans="1:1" x14ac:dyDescent="0.2">
      <c r="A1189" s="641">
        <f t="shared" si="18"/>
        <v>1187</v>
      </c>
    </row>
    <row r="1190" spans="1:1" x14ac:dyDescent="0.2">
      <c r="A1190" s="641">
        <f t="shared" si="18"/>
        <v>1188</v>
      </c>
    </row>
    <row r="1191" spans="1:1" x14ac:dyDescent="0.2">
      <c r="A1191" s="641">
        <f t="shared" si="18"/>
        <v>1189</v>
      </c>
    </row>
    <row r="1192" spans="1:1" x14ac:dyDescent="0.2">
      <c r="A1192" s="641">
        <f t="shared" si="18"/>
        <v>1190</v>
      </c>
    </row>
    <row r="1193" spans="1:1" x14ac:dyDescent="0.2">
      <c r="A1193" s="641">
        <f t="shared" si="18"/>
        <v>1191</v>
      </c>
    </row>
    <row r="1194" spans="1:1" x14ac:dyDescent="0.2">
      <c r="A1194" s="641">
        <f t="shared" si="18"/>
        <v>1192</v>
      </c>
    </row>
    <row r="1195" spans="1:1" x14ac:dyDescent="0.2">
      <c r="A1195" s="641">
        <f t="shared" si="18"/>
        <v>1193</v>
      </c>
    </row>
    <row r="1196" spans="1:1" x14ac:dyDescent="0.2">
      <c r="A1196" s="641">
        <f t="shared" si="18"/>
        <v>1194</v>
      </c>
    </row>
    <row r="1197" spans="1:1" x14ac:dyDescent="0.2">
      <c r="A1197" s="641">
        <f t="shared" si="18"/>
        <v>1195</v>
      </c>
    </row>
    <row r="1198" spans="1:1" x14ac:dyDescent="0.2">
      <c r="A1198" s="641">
        <f t="shared" si="18"/>
        <v>1196</v>
      </c>
    </row>
    <row r="1199" spans="1:1" x14ac:dyDescent="0.2">
      <c r="A1199" s="641">
        <f t="shared" si="18"/>
        <v>1197</v>
      </c>
    </row>
    <row r="1200" spans="1:1" x14ac:dyDescent="0.2">
      <c r="A1200" s="641">
        <f t="shared" si="18"/>
        <v>1198</v>
      </c>
    </row>
    <row r="1201" spans="1:1" x14ac:dyDescent="0.2">
      <c r="A1201" s="641">
        <f t="shared" si="18"/>
        <v>1199</v>
      </c>
    </row>
    <row r="1202" spans="1:1" x14ac:dyDescent="0.2">
      <c r="A1202" s="641">
        <f t="shared" si="18"/>
        <v>1200</v>
      </c>
    </row>
    <row r="1203" spans="1:1" x14ac:dyDescent="0.2">
      <c r="A1203" s="641">
        <f t="shared" si="18"/>
        <v>1201</v>
      </c>
    </row>
    <row r="1204" spans="1:1" x14ac:dyDescent="0.2">
      <c r="A1204" s="641">
        <f t="shared" si="18"/>
        <v>1202</v>
      </c>
    </row>
    <row r="1205" spans="1:1" x14ac:dyDescent="0.2">
      <c r="A1205" s="641">
        <f t="shared" si="18"/>
        <v>1203</v>
      </c>
    </row>
    <row r="1206" spans="1:1" x14ac:dyDescent="0.2">
      <c r="A1206" s="641">
        <f t="shared" si="18"/>
        <v>1204</v>
      </c>
    </row>
    <row r="1207" spans="1:1" x14ac:dyDescent="0.2">
      <c r="A1207" s="641">
        <f t="shared" si="18"/>
        <v>1205</v>
      </c>
    </row>
    <row r="1208" spans="1:1" x14ac:dyDescent="0.2">
      <c r="A1208" s="641">
        <f t="shared" si="18"/>
        <v>1206</v>
      </c>
    </row>
    <row r="1209" spans="1:1" x14ac:dyDescent="0.2">
      <c r="A1209" s="641">
        <f t="shared" si="18"/>
        <v>1207</v>
      </c>
    </row>
    <row r="1210" spans="1:1" x14ac:dyDescent="0.2">
      <c r="A1210" s="641">
        <f t="shared" si="18"/>
        <v>1208</v>
      </c>
    </row>
    <row r="1211" spans="1:1" x14ac:dyDescent="0.2">
      <c r="A1211" s="641">
        <f t="shared" si="18"/>
        <v>1209</v>
      </c>
    </row>
    <row r="1212" spans="1:1" x14ac:dyDescent="0.2">
      <c r="A1212" s="641">
        <f t="shared" si="18"/>
        <v>1210</v>
      </c>
    </row>
    <row r="1213" spans="1:1" x14ac:dyDescent="0.2">
      <c r="A1213" s="641">
        <f t="shared" si="18"/>
        <v>1211</v>
      </c>
    </row>
    <row r="1214" spans="1:1" x14ac:dyDescent="0.2">
      <c r="A1214" s="641">
        <f t="shared" si="18"/>
        <v>1212</v>
      </c>
    </row>
    <row r="1215" spans="1:1" x14ac:dyDescent="0.2">
      <c r="A1215" s="641">
        <f t="shared" si="18"/>
        <v>1213</v>
      </c>
    </row>
    <row r="1216" spans="1:1" x14ac:dyDescent="0.2">
      <c r="A1216" s="641">
        <f t="shared" si="18"/>
        <v>1214</v>
      </c>
    </row>
    <row r="1217" spans="1:1" x14ac:dyDescent="0.2">
      <c r="A1217" s="641">
        <f t="shared" si="18"/>
        <v>1215</v>
      </c>
    </row>
    <row r="1218" spans="1:1" x14ac:dyDescent="0.2">
      <c r="A1218" s="641">
        <f t="shared" si="18"/>
        <v>1216</v>
      </c>
    </row>
    <row r="1219" spans="1:1" x14ac:dyDescent="0.2">
      <c r="A1219" s="641">
        <f t="shared" si="18"/>
        <v>1217</v>
      </c>
    </row>
    <row r="1220" spans="1:1" x14ac:dyDescent="0.2">
      <c r="A1220" s="641">
        <f t="shared" si="18"/>
        <v>1218</v>
      </c>
    </row>
    <row r="1221" spans="1:1" x14ac:dyDescent="0.2">
      <c r="A1221" s="641">
        <f t="shared" ref="A1221:A1284" si="19">A1220+1</f>
        <v>1219</v>
      </c>
    </row>
    <row r="1222" spans="1:1" x14ac:dyDescent="0.2">
      <c r="A1222" s="641">
        <f t="shared" si="19"/>
        <v>1220</v>
      </c>
    </row>
    <row r="1223" spans="1:1" x14ac:dyDescent="0.2">
      <c r="A1223" s="641">
        <f t="shared" si="19"/>
        <v>1221</v>
      </c>
    </row>
    <row r="1224" spans="1:1" x14ac:dyDescent="0.2">
      <c r="A1224" s="641">
        <f t="shared" si="19"/>
        <v>1222</v>
      </c>
    </row>
    <row r="1225" spans="1:1" x14ac:dyDescent="0.2">
      <c r="A1225" s="641">
        <f t="shared" si="19"/>
        <v>1223</v>
      </c>
    </row>
    <row r="1226" spans="1:1" x14ac:dyDescent="0.2">
      <c r="A1226" s="641">
        <f t="shared" si="19"/>
        <v>1224</v>
      </c>
    </row>
    <row r="1227" spans="1:1" x14ac:dyDescent="0.2">
      <c r="A1227" s="641">
        <f t="shared" si="19"/>
        <v>1225</v>
      </c>
    </row>
    <row r="1228" spans="1:1" x14ac:dyDescent="0.2">
      <c r="A1228" s="641">
        <f t="shared" si="19"/>
        <v>1226</v>
      </c>
    </row>
    <row r="1229" spans="1:1" x14ac:dyDescent="0.2">
      <c r="A1229" s="641">
        <f t="shared" si="19"/>
        <v>1227</v>
      </c>
    </row>
    <row r="1230" spans="1:1" x14ac:dyDescent="0.2">
      <c r="A1230" s="641">
        <f t="shared" si="19"/>
        <v>1228</v>
      </c>
    </row>
    <row r="1231" spans="1:1" x14ac:dyDescent="0.2">
      <c r="A1231" s="641">
        <f t="shared" si="19"/>
        <v>1229</v>
      </c>
    </row>
    <row r="1232" spans="1:1" x14ac:dyDescent="0.2">
      <c r="A1232" s="641">
        <f t="shared" si="19"/>
        <v>1230</v>
      </c>
    </row>
    <row r="1233" spans="1:1" x14ac:dyDescent="0.2">
      <c r="A1233" s="641">
        <f t="shared" si="19"/>
        <v>1231</v>
      </c>
    </row>
    <row r="1234" spans="1:1" x14ac:dyDescent="0.2">
      <c r="A1234" s="641">
        <f t="shared" si="19"/>
        <v>1232</v>
      </c>
    </row>
    <row r="1235" spans="1:1" x14ac:dyDescent="0.2">
      <c r="A1235" s="641">
        <f t="shared" si="19"/>
        <v>1233</v>
      </c>
    </row>
    <row r="1236" spans="1:1" x14ac:dyDescent="0.2">
      <c r="A1236" s="641">
        <f t="shared" si="19"/>
        <v>1234</v>
      </c>
    </row>
    <row r="1237" spans="1:1" x14ac:dyDescent="0.2">
      <c r="A1237" s="641">
        <f t="shared" si="19"/>
        <v>1235</v>
      </c>
    </row>
    <row r="1238" spans="1:1" x14ac:dyDescent="0.2">
      <c r="A1238" s="641">
        <f t="shared" si="19"/>
        <v>1236</v>
      </c>
    </row>
    <row r="1239" spans="1:1" x14ac:dyDescent="0.2">
      <c r="A1239" s="641">
        <f t="shared" si="19"/>
        <v>1237</v>
      </c>
    </row>
    <row r="1240" spans="1:1" x14ac:dyDescent="0.2">
      <c r="A1240" s="641">
        <f t="shared" si="19"/>
        <v>1238</v>
      </c>
    </row>
    <row r="1241" spans="1:1" x14ac:dyDescent="0.2">
      <c r="A1241" s="641">
        <f t="shared" si="19"/>
        <v>1239</v>
      </c>
    </row>
    <row r="1242" spans="1:1" x14ac:dyDescent="0.2">
      <c r="A1242" s="641">
        <f t="shared" si="19"/>
        <v>1240</v>
      </c>
    </row>
    <row r="1243" spans="1:1" x14ac:dyDescent="0.2">
      <c r="A1243" s="641">
        <f t="shared" si="19"/>
        <v>1241</v>
      </c>
    </row>
    <row r="1244" spans="1:1" x14ac:dyDescent="0.2">
      <c r="A1244" s="641">
        <f t="shared" si="19"/>
        <v>1242</v>
      </c>
    </row>
    <row r="1245" spans="1:1" x14ac:dyDescent="0.2">
      <c r="A1245" s="641">
        <f t="shared" si="19"/>
        <v>1243</v>
      </c>
    </row>
    <row r="1246" spans="1:1" x14ac:dyDescent="0.2">
      <c r="A1246" s="641">
        <f t="shared" si="19"/>
        <v>1244</v>
      </c>
    </row>
    <row r="1247" spans="1:1" x14ac:dyDescent="0.2">
      <c r="A1247" s="641">
        <f t="shared" si="19"/>
        <v>1245</v>
      </c>
    </row>
    <row r="1248" spans="1:1" x14ac:dyDescent="0.2">
      <c r="A1248" s="641">
        <f t="shared" si="19"/>
        <v>1246</v>
      </c>
    </row>
    <row r="1249" spans="1:1" x14ac:dyDescent="0.2">
      <c r="A1249" s="641">
        <f t="shared" si="19"/>
        <v>1247</v>
      </c>
    </row>
    <row r="1250" spans="1:1" x14ac:dyDescent="0.2">
      <c r="A1250" s="641">
        <f t="shared" si="19"/>
        <v>1248</v>
      </c>
    </row>
    <row r="1251" spans="1:1" x14ac:dyDescent="0.2">
      <c r="A1251" s="641">
        <f t="shared" si="19"/>
        <v>1249</v>
      </c>
    </row>
    <row r="1252" spans="1:1" x14ac:dyDescent="0.2">
      <c r="A1252" s="641">
        <f t="shared" si="19"/>
        <v>1250</v>
      </c>
    </row>
    <row r="1253" spans="1:1" x14ac:dyDescent="0.2">
      <c r="A1253" s="641">
        <f t="shared" si="19"/>
        <v>1251</v>
      </c>
    </row>
    <row r="1254" spans="1:1" x14ac:dyDescent="0.2">
      <c r="A1254" s="641">
        <f t="shared" si="19"/>
        <v>1252</v>
      </c>
    </row>
    <row r="1255" spans="1:1" x14ac:dyDescent="0.2">
      <c r="A1255" s="641">
        <f t="shared" si="19"/>
        <v>1253</v>
      </c>
    </row>
    <row r="1256" spans="1:1" x14ac:dyDescent="0.2">
      <c r="A1256" s="641">
        <f t="shared" si="19"/>
        <v>1254</v>
      </c>
    </row>
    <row r="1257" spans="1:1" x14ac:dyDescent="0.2">
      <c r="A1257" s="641">
        <f t="shared" si="19"/>
        <v>1255</v>
      </c>
    </row>
    <row r="1258" spans="1:1" x14ac:dyDescent="0.2">
      <c r="A1258" s="641">
        <f t="shared" si="19"/>
        <v>1256</v>
      </c>
    </row>
    <row r="1259" spans="1:1" x14ac:dyDescent="0.2">
      <c r="A1259" s="641">
        <f t="shared" si="19"/>
        <v>1257</v>
      </c>
    </row>
    <row r="1260" spans="1:1" x14ac:dyDescent="0.2">
      <c r="A1260" s="641">
        <f t="shared" si="19"/>
        <v>1258</v>
      </c>
    </row>
    <row r="1261" spans="1:1" x14ac:dyDescent="0.2">
      <c r="A1261" s="641">
        <f t="shared" si="19"/>
        <v>1259</v>
      </c>
    </row>
    <row r="1262" spans="1:1" x14ac:dyDescent="0.2">
      <c r="A1262" s="641">
        <f t="shared" si="19"/>
        <v>1260</v>
      </c>
    </row>
    <row r="1263" spans="1:1" x14ac:dyDescent="0.2">
      <c r="A1263" s="641">
        <f t="shared" si="19"/>
        <v>1261</v>
      </c>
    </row>
    <row r="1264" spans="1:1" x14ac:dyDescent="0.2">
      <c r="A1264" s="641">
        <f t="shared" si="19"/>
        <v>1262</v>
      </c>
    </row>
    <row r="1265" spans="1:1" x14ac:dyDescent="0.2">
      <c r="A1265" s="641">
        <f t="shared" si="19"/>
        <v>1263</v>
      </c>
    </row>
    <row r="1266" spans="1:1" x14ac:dyDescent="0.2">
      <c r="A1266" s="641">
        <f t="shared" si="19"/>
        <v>1264</v>
      </c>
    </row>
    <row r="1267" spans="1:1" x14ac:dyDescent="0.2">
      <c r="A1267" s="641">
        <f t="shared" si="19"/>
        <v>1265</v>
      </c>
    </row>
    <row r="1268" spans="1:1" x14ac:dyDescent="0.2">
      <c r="A1268" s="641">
        <f t="shared" si="19"/>
        <v>1266</v>
      </c>
    </row>
    <row r="1269" spans="1:1" x14ac:dyDescent="0.2">
      <c r="A1269" s="641">
        <f t="shared" si="19"/>
        <v>1267</v>
      </c>
    </row>
    <row r="1270" spans="1:1" x14ac:dyDescent="0.2">
      <c r="A1270" s="641">
        <f t="shared" si="19"/>
        <v>1268</v>
      </c>
    </row>
    <row r="1271" spans="1:1" x14ac:dyDescent="0.2">
      <c r="A1271" s="641">
        <f t="shared" si="19"/>
        <v>1269</v>
      </c>
    </row>
    <row r="1272" spans="1:1" x14ac:dyDescent="0.2">
      <c r="A1272" s="641">
        <f t="shared" si="19"/>
        <v>1270</v>
      </c>
    </row>
    <row r="1273" spans="1:1" x14ac:dyDescent="0.2">
      <c r="A1273" s="641">
        <f t="shared" si="19"/>
        <v>1271</v>
      </c>
    </row>
    <row r="1274" spans="1:1" x14ac:dyDescent="0.2">
      <c r="A1274" s="641">
        <f t="shared" si="19"/>
        <v>1272</v>
      </c>
    </row>
    <row r="1275" spans="1:1" x14ac:dyDescent="0.2">
      <c r="A1275" s="641">
        <f t="shared" si="19"/>
        <v>1273</v>
      </c>
    </row>
    <row r="1276" spans="1:1" x14ac:dyDescent="0.2">
      <c r="A1276" s="641">
        <f t="shared" si="19"/>
        <v>1274</v>
      </c>
    </row>
    <row r="1277" spans="1:1" x14ac:dyDescent="0.2">
      <c r="A1277" s="641">
        <f t="shared" si="19"/>
        <v>1275</v>
      </c>
    </row>
    <row r="1278" spans="1:1" x14ac:dyDescent="0.2">
      <c r="A1278" s="641">
        <f t="shared" si="19"/>
        <v>1276</v>
      </c>
    </row>
    <row r="1279" spans="1:1" x14ac:dyDescent="0.2">
      <c r="A1279" s="641">
        <f t="shared" si="19"/>
        <v>1277</v>
      </c>
    </row>
    <row r="1280" spans="1:1" x14ac:dyDescent="0.2">
      <c r="A1280" s="641">
        <f t="shared" si="19"/>
        <v>1278</v>
      </c>
    </row>
    <row r="1281" spans="1:1" x14ac:dyDescent="0.2">
      <c r="A1281" s="641">
        <f t="shared" si="19"/>
        <v>1279</v>
      </c>
    </row>
    <row r="1282" spans="1:1" x14ac:dyDescent="0.2">
      <c r="A1282" s="641">
        <f t="shared" si="19"/>
        <v>1280</v>
      </c>
    </row>
    <row r="1283" spans="1:1" x14ac:dyDescent="0.2">
      <c r="A1283" s="641">
        <f t="shared" si="19"/>
        <v>1281</v>
      </c>
    </row>
    <row r="1284" spans="1:1" x14ac:dyDescent="0.2">
      <c r="A1284" s="641">
        <f t="shared" si="19"/>
        <v>1282</v>
      </c>
    </row>
    <row r="1285" spans="1:1" x14ac:dyDescent="0.2">
      <c r="A1285" s="641">
        <f t="shared" ref="A1285:A1291" si="20">A1284+1</f>
        <v>1283</v>
      </c>
    </row>
    <row r="1286" spans="1:1" x14ac:dyDescent="0.2">
      <c r="A1286" s="641">
        <f t="shared" si="20"/>
        <v>1284</v>
      </c>
    </row>
    <row r="1287" spans="1:1" x14ac:dyDescent="0.2">
      <c r="A1287" s="641">
        <f t="shared" si="20"/>
        <v>1285</v>
      </c>
    </row>
    <row r="1288" spans="1:1" x14ac:dyDescent="0.2">
      <c r="A1288" s="641">
        <f t="shared" si="20"/>
        <v>1286</v>
      </c>
    </row>
    <row r="1289" spans="1:1" x14ac:dyDescent="0.2">
      <c r="A1289" s="641">
        <f t="shared" si="20"/>
        <v>1287</v>
      </c>
    </row>
    <row r="1290" spans="1:1" x14ac:dyDescent="0.2">
      <c r="A1290" s="641">
        <f t="shared" si="20"/>
        <v>1288</v>
      </c>
    </row>
    <row r="1291" spans="1:1" x14ac:dyDescent="0.2">
      <c r="A1291" s="641">
        <f t="shared" si="20"/>
        <v>1289</v>
      </c>
    </row>
  </sheetData>
  <hyperlinks>
    <hyperlink ref="N1" location="Index!A1" display="back to index" xr:uid="{00000000-0004-0000-1A00-000000000000}"/>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W546"/>
  <sheetViews>
    <sheetView zoomScaleNormal="100" workbookViewId="0">
      <pane xSplit="1" ySplit="2" topLeftCell="B41" activePane="bottomRight" state="frozen"/>
      <selection pane="topRight" activeCell="B1" sqref="B1"/>
      <selection pane="bottomLeft" activeCell="A3" sqref="A3"/>
      <selection pane="bottomRight" activeCell="M45" sqref="M45"/>
    </sheetView>
  </sheetViews>
  <sheetFormatPr defaultRowHeight="12.75" x14ac:dyDescent="0.2"/>
  <cols>
    <col min="1" max="1" width="37.85546875" customWidth="1"/>
    <col min="2" max="2" width="15" customWidth="1"/>
    <col min="3" max="3" width="3.28515625" style="5" bestFit="1" customWidth="1"/>
    <col min="4" max="4" width="4.140625" style="5" bestFit="1" customWidth="1"/>
    <col min="5" max="5" width="4.5703125" style="5" customWidth="1"/>
    <col min="6" max="6" width="3.85546875" style="5" bestFit="1" customWidth="1"/>
    <col min="7" max="8" width="3.28515625" style="5" bestFit="1" customWidth="1"/>
    <col min="9" max="9" width="4.85546875" style="5" customWidth="1"/>
    <col min="10" max="10" width="5" style="174" bestFit="1" customWidth="1"/>
    <col min="11" max="11" width="17.42578125" style="3" customWidth="1"/>
    <col min="12" max="12" width="18.7109375" customWidth="1"/>
    <col min="13" max="13" width="77.28515625" style="3" customWidth="1"/>
    <col min="14" max="14" width="6.5703125" style="461" bestFit="1" customWidth="1"/>
    <col min="15" max="15" width="12.42578125" style="444" customWidth="1"/>
    <col min="16" max="16" width="16" style="114" customWidth="1"/>
    <col min="17" max="17" width="12.42578125" style="13" customWidth="1"/>
    <col min="18" max="18" width="10.5703125" style="3" customWidth="1"/>
  </cols>
  <sheetData>
    <row r="1" spans="1:20" s="97" customFormat="1" ht="27" customHeight="1" x14ac:dyDescent="0.2">
      <c r="A1" s="96" t="s">
        <v>96</v>
      </c>
      <c r="C1" s="98"/>
      <c r="D1" s="98"/>
      <c r="E1" s="99"/>
      <c r="F1" s="99"/>
      <c r="G1" s="99"/>
      <c r="H1" s="99"/>
      <c r="I1" s="99"/>
      <c r="J1" s="202"/>
      <c r="M1" s="517" t="str">
        <f>Title!$A$5</f>
        <v>Version: 3.0.3. Copyright The State of Queensland</v>
      </c>
      <c r="N1" s="202"/>
      <c r="O1" s="441"/>
      <c r="P1" s="565" t="s">
        <v>2210</v>
      </c>
      <c r="Q1" s="99"/>
    </row>
    <row r="2" spans="1:20" s="51" customFormat="1" ht="54" x14ac:dyDescent="0.2">
      <c r="A2" s="465" t="s">
        <v>2315</v>
      </c>
      <c r="B2" s="52" t="s">
        <v>3284</v>
      </c>
      <c r="C2" s="53" t="s">
        <v>49</v>
      </c>
      <c r="D2" s="53" t="s">
        <v>50</v>
      </c>
      <c r="E2" s="53" t="s">
        <v>2878</v>
      </c>
      <c r="F2" s="53" t="s">
        <v>836</v>
      </c>
      <c r="G2" s="53" t="s">
        <v>4</v>
      </c>
      <c r="H2" s="53" t="s">
        <v>5</v>
      </c>
      <c r="I2" s="53" t="s">
        <v>1721</v>
      </c>
      <c r="J2" s="53" t="s">
        <v>605</v>
      </c>
      <c r="K2" s="52" t="s">
        <v>2317</v>
      </c>
      <c r="L2" s="52" t="s">
        <v>2316</v>
      </c>
      <c r="M2" s="54" t="s">
        <v>3875</v>
      </c>
      <c r="N2" s="52" t="s">
        <v>3952</v>
      </c>
      <c r="O2" s="52" t="s">
        <v>2318</v>
      </c>
      <c r="P2" s="876" t="s">
        <v>3603</v>
      </c>
      <c r="Q2" s="877"/>
      <c r="R2" s="877"/>
      <c r="S2" s="877"/>
      <c r="T2" s="878"/>
    </row>
    <row r="4" spans="1:20" s="312" customFormat="1" ht="28.5" customHeight="1" x14ac:dyDescent="0.2">
      <c r="A4" s="308" t="s">
        <v>1055</v>
      </c>
      <c r="B4" s="721" t="s">
        <v>3239</v>
      </c>
      <c r="C4" s="309"/>
      <c r="D4" s="309"/>
      <c r="E4" s="309"/>
      <c r="F4" s="309"/>
      <c r="G4" s="309"/>
      <c r="H4" s="309"/>
      <c r="I4" s="309"/>
      <c r="J4" s="310"/>
      <c r="K4" s="311"/>
      <c r="M4" s="311"/>
      <c r="N4" s="455"/>
      <c r="O4" s="442"/>
      <c r="P4" s="443"/>
      <c r="Q4" s="442"/>
      <c r="R4" s="311"/>
    </row>
    <row r="5" spans="1:20" s="35" customFormat="1" ht="25.5" x14ac:dyDescent="0.2">
      <c r="A5" s="131" t="s">
        <v>838</v>
      </c>
      <c r="B5" s="131" t="s">
        <v>107</v>
      </c>
      <c r="C5" s="124" t="s">
        <v>106</v>
      </c>
      <c r="D5" s="124" t="s">
        <v>106</v>
      </c>
      <c r="E5" s="124">
        <v>0</v>
      </c>
      <c r="F5" s="124" t="s">
        <v>680</v>
      </c>
      <c r="G5" s="124"/>
      <c r="H5" s="124"/>
      <c r="I5" s="124"/>
      <c r="J5" s="193"/>
      <c r="K5" s="137"/>
      <c r="L5" s="137" t="s">
        <v>2136</v>
      </c>
      <c r="M5" s="137" t="s">
        <v>2125</v>
      </c>
      <c r="N5" s="456"/>
      <c r="O5" s="114"/>
      <c r="P5" s="647" t="str">
        <f ca="1">HYPERLINK(CONCATENATE("[",filename,"]gt_","qcomVersion"), "qcomVersion")</f>
        <v>qcomVersion</v>
      </c>
      <c r="Q5" s="114"/>
      <c r="R5" s="137"/>
    </row>
    <row r="6" spans="1:20" s="35" customFormat="1" x14ac:dyDescent="0.2">
      <c r="A6" s="131" t="s">
        <v>839</v>
      </c>
      <c r="B6" s="131" t="s">
        <v>107</v>
      </c>
      <c r="C6" s="124" t="s">
        <v>106</v>
      </c>
      <c r="D6" s="124" t="s">
        <v>106</v>
      </c>
      <c r="E6" s="124">
        <v>0</v>
      </c>
      <c r="F6" s="124" t="s">
        <v>680</v>
      </c>
      <c r="G6" s="124"/>
      <c r="H6" s="124"/>
      <c r="I6" s="124"/>
      <c r="J6" s="193"/>
      <c r="K6" s="137"/>
      <c r="L6" s="131" t="s">
        <v>607</v>
      </c>
      <c r="M6" s="137" t="s">
        <v>396</v>
      </c>
      <c r="N6" s="456"/>
      <c r="O6" s="114"/>
      <c r="P6" s="114"/>
      <c r="Q6" s="114"/>
      <c r="R6" s="137"/>
    </row>
    <row r="7" spans="1:20" s="297" customFormat="1" ht="38.25" x14ac:dyDescent="0.2">
      <c r="A7" s="131" t="s">
        <v>2804</v>
      </c>
      <c r="B7" s="131" t="s">
        <v>107</v>
      </c>
      <c r="C7" s="124" t="s">
        <v>106</v>
      </c>
      <c r="D7" s="124" t="s">
        <v>106</v>
      </c>
      <c r="E7" s="124">
        <v>0</v>
      </c>
      <c r="F7" s="124" t="s">
        <v>680</v>
      </c>
      <c r="G7" s="124"/>
      <c r="H7" s="124"/>
      <c r="I7" s="124"/>
      <c r="J7" s="193"/>
      <c r="K7" s="137"/>
      <c r="L7" s="131" t="s">
        <v>607</v>
      </c>
      <c r="M7" s="137" t="s">
        <v>2805</v>
      </c>
      <c r="N7" s="456"/>
      <c r="O7" s="456"/>
      <c r="P7" s="456"/>
      <c r="Q7" s="456"/>
      <c r="R7" s="462"/>
    </row>
    <row r="8" spans="1:20" s="35" customFormat="1" ht="63.75" x14ac:dyDescent="0.2">
      <c r="A8" s="131" t="s">
        <v>840</v>
      </c>
      <c r="B8" s="131" t="s">
        <v>107</v>
      </c>
      <c r="C8" s="124" t="s">
        <v>106</v>
      </c>
      <c r="D8" s="124" t="s">
        <v>106</v>
      </c>
      <c r="E8" s="124">
        <v>0</v>
      </c>
      <c r="F8" s="124" t="s">
        <v>680</v>
      </c>
      <c r="G8" s="124"/>
      <c r="H8" s="124"/>
      <c r="I8" s="124"/>
      <c r="J8" s="193"/>
      <c r="K8" s="137"/>
      <c r="L8" s="131" t="s">
        <v>1335</v>
      </c>
      <c r="M8" s="137" t="s">
        <v>3872</v>
      </c>
      <c r="N8" s="456"/>
      <c r="O8" s="114"/>
      <c r="P8" s="647" t="str">
        <f ca="1">HYPERLINK(CONCATENATE("[",filename,"]gt_","machineID"), "machineID")</f>
        <v>machineID</v>
      </c>
      <c r="Q8" s="114"/>
      <c r="R8" s="137"/>
    </row>
    <row r="9" spans="1:20" s="35" customFormat="1" ht="63.75" x14ac:dyDescent="0.2">
      <c r="A9" s="131" t="s">
        <v>841</v>
      </c>
      <c r="B9" s="131" t="s">
        <v>107</v>
      </c>
      <c r="C9" s="124"/>
      <c r="D9" s="124" t="s">
        <v>106</v>
      </c>
      <c r="E9" s="124">
        <v>1</v>
      </c>
      <c r="F9" s="124">
        <v>1</v>
      </c>
      <c r="G9" s="124"/>
      <c r="H9" s="124"/>
      <c r="I9" s="124" t="s">
        <v>2115</v>
      </c>
      <c r="J9" s="193"/>
      <c r="K9" s="137" t="s">
        <v>1346</v>
      </c>
      <c r="L9" s="131" t="s">
        <v>1251</v>
      </c>
      <c r="M9" s="137" t="s">
        <v>3390</v>
      </c>
      <c r="N9" s="456"/>
      <c r="O9" s="647" t="str">
        <f ca="1">HYPERLINK(CONCATENATE("[",filename,"]sth_",A9), "Y")</f>
        <v>Y</v>
      </c>
      <c r="P9" s="647" t="str">
        <f ca="1">HYPERLINK(CONCATENATE("[",filename,"]gt_","machineID"), "machineID")</f>
        <v>machineID</v>
      </c>
      <c r="Q9" s="114"/>
      <c r="R9" s="137"/>
    </row>
    <row r="10" spans="1:20" s="35" customFormat="1" x14ac:dyDescent="0.2">
      <c r="A10" s="131" t="s">
        <v>842</v>
      </c>
      <c r="B10" s="131" t="s">
        <v>107</v>
      </c>
      <c r="C10" s="124" t="s">
        <v>106</v>
      </c>
      <c r="D10" s="124" t="s">
        <v>106</v>
      </c>
      <c r="E10" s="124">
        <v>0</v>
      </c>
      <c r="F10" s="124" t="s">
        <v>680</v>
      </c>
      <c r="G10" s="124"/>
      <c r="H10" s="124"/>
      <c r="I10" s="124"/>
      <c r="J10" s="193"/>
      <c r="K10" s="137"/>
      <c r="L10" s="131" t="s">
        <v>2341</v>
      </c>
      <c r="M10" s="137" t="s">
        <v>3395</v>
      </c>
      <c r="N10" s="647" t="str">
        <f ca="1">HYPERLINK(CONCATENATE("[",filename_docx,"]qcom_",A10), "Yes")</f>
        <v>Yes</v>
      </c>
      <c r="O10" s="114"/>
      <c r="P10" s="114"/>
      <c r="Q10" s="114"/>
      <c r="R10" s="137"/>
    </row>
    <row r="11" spans="1:20" s="35" customFormat="1" ht="25.5" x14ac:dyDescent="0.2">
      <c r="A11" s="131" t="s">
        <v>843</v>
      </c>
      <c r="B11" s="131" t="s">
        <v>107</v>
      </c>
      <c r="C11" s="124" t="s">
        <v>106</v>
      </c>
      <c r="D11" s="124" t="s">
        <v>106</v>
      </c>
      <c r="E11" s="124">
        <v>0</v>
      </c>
      <c r="F11" s="124" t="s">
        <v>680</v>
      </c>
      <c r="G11" s="124"/>
      <c r="H11" s="124"/>
      <c r="I11" s="124"/>
      <c r="J11" s="193"/>
      <c r="K11" s="137"/>
      <c r="L11" s="131" t="s">
        <v>2340</v>
      </c>
      <c r="M11" s="137" t="s">
        <v>2955</v>
      </c>
      <c r="N11" s="647" t="str">
        <f ca="1">HYPERLINK(CONCATENATE("[",filename_docx,"]qcom_",A11), "Yes")</f>
        <v>Yes</v>
      </c>
      <c r="O11" s="114"/>
      <c r="P11" s="647" t="str">
        <f ca="1">HYPERLINK(CONCATENATE("[",filename,"]gt_","hexstring"), "hexstring")</f>
        <v>hexstring</v>
      </c>
      <c r="Q11" s="114"/>
      <c r="R11" s="137"/>
    </row>
    <row r="12" spans="1:20" s="131" customFormat="1" ht="25.5" x14ac:dyDescent="0.2">
      <c r="A12" s="131" t="s">
        <v>1456</v>
      </c>
      <c r="B12" s="131" t="s">
        <v>107</v>
      </c>
      <c r="C12" s="124" t="s">
        <v>106</v>
      </c>
      <c r="D12" s="124" t="s">
        <v>106</v>
      </c>
      <c r="E12" s="124">
        <v>0</v>
      </c>
      <c r="F12" s="124" t="s">
        <v>680</v>
      </c>
      <c r="G12" s="124"/>
      <c r="H12" s="124"/>
      <c r="I12" s="124"/>
      <c r="J12" s="193"/>
      <c r="K12" s="137"/>
      <c r="L12" s="131" t="s">
        <v>607</v>
      </c>
      <c r="M12" s="137" t="s">
        <v>1455</v>
      </c>
      <c r="N12" s="456"/>
      <c r="O12" s="114"/>
      <c r="P12" s="114"/>
      <c r="Q12" s="114"/>
      <c r="R12" s="137"/>
    </row>
    <row r="13" spans="1:20" s="131" customFormat="1" ht="38.25" x14ac:dyDescent="0.2">
      <c r="A13" s="131" t="s">
        <v>1454</v>
      </c>
      <c r="B13" s="131" t="s">
        <v>107</v>
      </c>
      <c r="C13" s="124" t="s">
        <v>106</v>
      </c>
      <c r="D13" s="124" t="s">
        <v>106</v>
      </c>
      <c r="E13" s="124">
        <v>0</v>
      </c>
      <c r="F13" s="124" t="s">
        <v>680</v>
      </c>
      <c r="G13" s="124"/>
      <c r="H13" s="124"/>
      <c r="I13" s="124"/>
      <c r="J13" s="193"/>
      <c r="K13" s="137"/>
      <c r="L13" s="131" t="s">
        <v>607</v>
      </c>
      <c r="M13" s="137" t="s">
        <v>2956</v>
      </c>
      <c r="N13" s="456"/>
      <c r="O13" s="114"/>
      <c r="P13" s="114"/>
      <c r="Q13" s="114"/>
      <c r="R13" s="137"/>
    </row>
    <row r="14" spans="1:20" s="131" customFormat="1" ht="25.5" x14ac:dyDescent="0.2">
      <c r="A14" s="131" t="s">
        <v>844</v>
      </c>
      <c r="B14" s="131" t="s">
        <v>107</v>
      </c>
      <c r="C14" s="124"/>
      <c r="D14" s="124" t="s">
        <v>106</v>
      </c>
      <c r="E14" s="124">
        <v>2</v>
      </c>
      <c r="F14" s="124" t="s">
        <v>680</v>
      </c>
      <c r="G14" s="124"/>
      <c r="H14" s="124"/>
      <c r="I14" s="124"/>
      <c r="J14" s="193"/>
      <c r="K14" s="137"/>
      <c r="L14" s="131" t="s">
        <v>607</v>
      </c>
      <c r="M14" s="137" t="s">
        <v>2957</v>
      </c>
      <c r="N14" s="647" t="str">
        <f ca="1">HYPERLINK(CONCATENATE("[",filename_docx,"]qcom_",A14), "Yes")</f>
        <v>Yes</v>
      </c>
      <c r="O14" s="114"/>
      <c r="P14" s="114"/>
      <c r="Q14" s="114"/>
      <c r="R14" s="137"/>
    </row>
    <row r="15" spans="1:20" s="131" customFormat="1" ht="38.25" x14ac:dyDescent="0.2">
      <c r="A15" s="131" t="s">
        <v>1605</v>
      </c>
      <c r="B15" s="131" t="s">
        <v>107</v>
      </c>
      <c r="C15" s="124"/>
      <c r="D15" s="124" t="s">
        <v>106</v>
      </c>
      <c r="E15" s="124">
        <v>3</v>
      </c>
      <c r="F15" s="124" t="s">
        <v>680</v>
      </c>
      <c r="G15" s="124"/>
      <c r="H15" s="124"/>
      <c r="I15" s="124"/>
      <c r="J15" s="193"/>
      <c r="K15" s="137"/>
      <c r="L15" s="131" t="s">
        <v>761</v>
      </c>
      <c r="M15" s="137" t="s">
        <v>2905</v>
      </c>
      <c r="N15" s="456"/>
      <c r="O15" s="114"/>
      <c r="P15" s="114"/>
      <c r="Q15" s="114"/>
      <c r="R15" s="137"/>
    </row>
    <row r="16" spans="1:20" s="317" customFormat="1" ht="28.5" customHeight="1" x14ac:dyDescent="0.2">
      <c r="A16" s="313" t="s">
        <v>1056</v>
      </c>
      <c r="B16" s="721" t="s">
        <v>3240</v>
      </c>
      <c r="C16" s="314"/>
      <c r="D16" s="314"/>
      <c r="E16" s="314"/>
      <c r="F16" s="314"/>
      <c r="G16" s="314"/>
      <c r="H16" s="314"/>
      <c r="I16" s="314"/>
      <c r="J16" s="315"/>
      <c r="K16" s="316"/>
      <c r="M16" s="316"/>
      <c r="N16" s="434"/>
      <c r="O16" s="443"/>
      <c r="P16" s="443"/>
      <c r="Q16" s="443"/>
      <c r="R16" s="316"/>
    </row>
    <row r="17" spans="1:20" s="35" customFormat="1" ht="76.5" x14ac:dyDescent="0.2">
      <c r="A17" s="131" t="s">
        <v>845</v>
      </c>
      <c r="B17" s="131" t="s">
        <v>665</v>
      </c>
      <c r="C17" s="124" t="s">
        <v>106</v>
      </c>
      <c r="D17" s="124" t="s">
        <v>106</v>
      </c>
      <c r="E17" s="124">
        <v>0</v>
      </c>
      <c r="F17" s="124" t="s">
        <v>680</v>
      </c>
      <c r="G17" s="124"/>
      <c r="H17" s="124"/>
      <c r="I17" s="124"/>
      <c r="J17" s="193"/>
      <c r="K17" s="137"/>
      <c r="L17" s="131" t="s">
        <v>761</v>
      </c>
      <c r="M17" s="137" t="s">
        <v>3466</v>
      </c>
      <c r="N17" s="456"/>
      <c r="O17" s="114"/>
      <c r="P17" s="114"/>
      <c r="Q17" s="114"/>
      <c r="R17" s="137"/>
    </row>
    <row r="18" spans="1:20" s="35" customFormat="1" ht="38.25" x14ac:dyDescent="0.2">
      <c r="A18" s="131" t="s">
        <v>846</v>
      </c>
      <c r="B18" s="131" t="s">
        <v>665</v>
      </c>
      <c r="C18" s="124" t="s">
        <v>106</v>
      </c>
      <c r="D18" s="124" t="s">
        <v>106</v>
      </c>
      <c r="E18" s="124">
        <v>0</v>
      </c>
      <c r="F18" s="124" t="s">
        <v>680</v>
      </c>
      <c r="G18" s="124"/>
      <c r="H18" s="124"/>
      <c r="I18" s="124"/>
      <c r="J18" s="193"/>
      <c r="K18" s="137"/>
      <c r="L18" s="131" t="s">
        <v>607</v>
      </c>
      <c r="M18" s="137" t="s">
        <v>619</v>
      </c>
      <c r="N18" s="456"/>
      <c r="O18" s="114"/>
      <c r="P18" s="114"/>
      <c r="Q18" s="114"/>
      <c r="R18" s="137"/>
    </row>
    <row r="19" spans="1:20" s="317" customFormat="1" ht="28.5" customHeight="1" x14ac:dyDescent="0.2">
      <c r="A19" s="313" t="s">
        <v>1057</v>
      </c>
      <c r="B19" s="721" t="s">
        <v>3241</v>
      </c>
      <c r="C19" s="314"/>
      <c r="D19" s="314"/>
      <c r="E19" s="314"/>
      <c r="F19" s="314"/>
      <c r="G19" s="314"/>
      <c r="H19" s="314"/>
      <c r="I19" s="314"/>
      <c r="J19" s="315"/>
      <c r="K19" s="316"/>
      <c r="M19" s="316"/>
      <c r="N19" s="434"/>
      <c r="O19" s="443"/>
      <c r="P19" s="443"/>
      <c r="Q19" s="443"/>
      <c r="R19" s="316"/>
    </row>
    <row r="20" spans="1:20" s="35" customFormat="1" ht="127.5" x14ac:dyDescent="0.2">
      <c r="A20" s="131" t="s">
        <v>847</v>
      </c>
      <c r="B20" s="131" t="s">
        <v>223</v>
      </c>
      <c r="C20" s="124"/>
      <c r="D20" s="124"/>
      <c r="E20" s="124" t="s">
        <v>537</v>
      </c>
      <c r="F20" s="124">
        <v>1</v>
      </c>
      <c r="G20" s="124"/>
      <c r="H20" s="124"/>
      <c r="I20" s="124" t="s">
        <v>2115</v>
      </c>
      <c r="J20" s="193"/>
      <c r="K20" s="137" t="s">
        <v>1347</v>
      </c>
      <c r="L20" s="131" t="s">
        <v>1251</v>
      </c>
      <c r="M20" s="137" t="s">
        <v>3876</v>
      </c>
      <c r="N20" s="456"/>
      <c r="O20" s="647" t="str">
        <f ca="1">HYPERLINK(CONCATENATE("[",filename,"]sth_",A20), "Y")</f>
        <v>Y</v>
      </c>
      <c r="P20" s="647" t="str">
        <f ca="1">HYPERLINK(CONCATENATE("[",filename,"]gt_","countryCode"), "countryCode")</f>
        <v>countryCode</v>
      </c>
      <c r="Q20" s="114"/>
      <c r="R20" s="137"/>
    </row>
    <row r="21" spans="1:20" s="35" customFormat="1" ht="25.5" x14ac:dyDescent="0.2">
      <c r="A21" s="131" t="s">
        <v>848</v>
      </c>
      <c r="B21" s="131" t="s">
        <v>223</v>
      </c>
      <c r="C21" s="124" t="s">
        <v>106</v>
      </c>
      <c r="D21" s="124" t="s">
        <v>106</v>
      </c>
      <c r="E21" s="124">
        <v>0</v>
      </c>
      <c r="F21" s="124" t="s">
        <v>680</v>
      </c>
      <c r="G21" s="124"/>
      <c r="H21" s="124"/>
      <c r="I21" s="124"/>
      <c r="J21" s="193"/>
      <c r="K21" s="137"/>
      <c r="L21" s="137" t="s">
        <v>1336</v>
      </c>
      <c r="M21" s="137" t="s">
        <v>51</v>
      </c>
      <c r="N21" s="456"/>
      <c r="O21" s="114"/>
      <c r="P21" s="114"/>
      <c r="Q21" s="114"/>
      <c r="R21" s="137"/>
    </row>
    <row r="22" spans="1:20" s="130" customFormat="1" ht="89.25" x14ac:dyDescent="0.2">
      <c r="A22" s="129" t="s">
        <v>849</v>
      </c>
      <c r="B22" s="129" t="s">
        <v>223</v>
      </c>
      <c r="C22" s="132"/>
      <c r="D22" s="132"/>
      <c r="E22" s="132" t="s">
        <v>537</v>
      </c>
      <c r="F22" s="132">
        <v>1</v>
      </c>
      <c r="G22" s="132"/>
      <c r="H22" s="132"/>
      <c r="I22" s="132" t="s">
        <v>2115</v>
      </c>
      <c r="J22" s="676"/>
      <c r="K22" s="134" t="s">
        <v>1348</v>
      </c>
      <c r="L22" s="131" t="s">
        <v>1251</v>
      </c>
      <c r="M22" s="134" t="s">
        <v>3877</v>
      </c>
      <c r="N22" s="457"/>
      <c r="O22" s="647" t="str">
        <f ca="1">HYPERLINK(CONCATENATE("[",filename,"]sth_",A22), "Y")</f>
        <v>Y</v>
      </c>
      <c r="P22" s="647" t="str">
        <f ca="1">HYPERLINK(CONCATENATE("[",filename,"]gt_","currencyCode"), "currencyCode")</f>
        <v>currencyCode</v>
      </c>
      <c r="Q22" s="113"/>
      <c r="R22" s="134"/>
    </row>
    <row r="23" spans="1:20" s="35" customFormat="1" ht="25.5" x14ac:dyDescent="0.2">
      <c r="A23" s="131" t="s">
        <v>850</v>
      </c>
      <c r="B23" s="131" t="s">
        <v>223</v>
      </c>
      <c r="C23" s="124" t="s">
        <v>106</v>
      </c>
      <c r="D23" s="124" t="s">
        <v>106</v>
      </c>
      <c r="E23" s="124">
        <v>0</v>
      </c>
      <c r="F23" s="124" t="s">
        <v>680</v>
      </c>
      <c r="G23" s="124"/>
      <c r="H23" s="124"/>
      <c r="I23" s="124"/>
      <c r="J23" s="193"/>
      <c r="K23" s="137"/>
      <c r="L23" s="137" t="s">
        <v>1337</v>
      </c>
      <c r="M23" s="137" t="s">
        <v>3871</v>
      </c>
      <c r="N23" s="456"/>
      <c r="O23" s="114"/>
      <c r="P23" s="114"/>
      <c r="Q23" s="114"/>
      <c r="R23" s="137"/>
    </row>
    <row r="24" spans="1:20" s="131" customFormat="1" ht="51" x14ac:dyDescent="0.2">
      <c r="A24" s="131" t="s">
        <v>851</v>
      </c>
      <c r="B24" s="131" t="s">
        <v>223</v>
      </c>
      <c r="C24" s="124"/>
      <c r="D24" s="124"/>
      <c r="E24" s="124" t="s">
        <v>537</v>
      </c>
      <c r="F24" s="124">
        <v>1</v>
      </c>
      <c r="G24" s="124"/>
      <c r="H24" s="124"/>
      <c r="I24" s="124" t="s">
        <v>2115</v>
      </c>
      <c r="J24" s="193"/>
      <c r="K24" s="137" t="s">
        <v>1349</v>
      </c>
      <c r="L24" s="131" t="s">
        <v>1251</v>
      </c>
      <c r="M24" s="137" t="s">
        <v>3874</v>
      </c>
      <c r="N24" s="456"/>
      <c r="O24" s="647" t="str">
        <f ca="1">HYPERLINK(CONCATENATE("[",filename,"]sth_",A24), "Y")</f>
        <v>Y</v>
      </c>
      <c r="P24" s="647" t="str">
        <f ca="1">HYPERLINK(CONCATENATE("[",filename,"]gt_","stateProv"), "stateProv")</f>
        <v>stateProv</v>
      </c>
      <c r="Q24" s="114"/>
      <c r="R24" s="137"/>
    </row>
    <row r="25" spans="1:20" s="35" customFormat="1" ht="25.5" x14ac:dyDescent="0.2">
      <c r="A25" s="131" t="s">
        <v>852</v>
      </c>
      <c r="B25" s="131" t="s">
        <v>223</v>
      </c>
      <c r="C25" s="124" t="s">
        <v>106</v>
      </c>
      <c r="D25" s="124" t="s">
        <v>106</v>
      </c>
      <c r="E25" s="124">
        <v>0</v>
      </c>
      <c r="F25" s="124" t="s">
        <v>680</v>
      </c>
      <c r="G25" s="124"/>
      <c r="H25" s="124"/>
      <c r="I25" s="124"/>
      <c r="J25" s="193"/>
      <c r="K25" s="137"/>
      <c r="L25" s="137" t="s">
        <v>1338</v>
      </c>
      <c r="M25" s="137" t="s">
        <v>3873</v>
      </c>
      <c r="N25" s="456"/>
      <c r="O25" s="114"/>
      <c r="P25" s="114"/>
      <c r="Q25" s="114"/>
      <c r="R25" s="137"/>
    </row>
    <row r="26" spans="1:20" s="35" customFormat="1" ht="25.5" x14ac:dyDescent="0.2">
      <c r="A26" s="131" t="s">
        <v>853</v>
      </c>
      <c r="B26" s="131" t="s">
        <v>223</v>
      </c>
      <c r="C26" s="124"/>
      <c r="D26" s="124" t="s">
        <v>106</v>
      </c>
      <c r="E26" s="124">
        <v>1</v>
      </c>
      <c r="F26" s="124">
        <v>1</v>
      </c>
      <c r="G26" s="124"/>
      <c r="H26" s="124"/>
      <c r="I26" s="124" t="s">
        <v>1719</v>
      </c>
      <c r="J26" s="193"/>
      <c r="K26" s="137" t="s">
        <v>3399</v>
      </c>
      <c r="L26" s="131" t="s">
        <v>1251</v>
      </c>
      <c r="M26" s="137" t="s">
        <v>3398</v>
      </c>
      <c r="N26" s="456"/>
      <c r="O26" s="647" t="str">
        <f ca="1">HYPERLINK(CONCATENATE("[",filename,"]sth_",A26), "Y")</f>
        <v>Y</v>
      </c>
      <c r="P26" s="114"/>
      <c r="Q26" s="114"/>
      <c r="R26" s="137"/>
    </row>
    <row r="27" spans="1:20" s="35" customFormat="1" x14ac:dyDescent="0.2">
      <c r="A27" s="131" t="s">
        <v>854</v>
      </c>
      <c r="B27" s="131" t="s">
        <v>223</v>
      </c>
      <c r="C27" s="124" t="s">
        <v>106</v>
      </c>
      <c r="D27" s="124" t="s">
        <v>106</v>
      </c>
      <c r="E27" s="124">
        <v>0</v>
      </c>
      <c r="F27" s="124" t="s">
        <v>680</v>
      </c>
      <c r="G27" s="124"/>
      <c r="H27" s="124"/>
      <c r="I27" s="124"/>
      <c r="J27" s="193"/>
      <c r="K27" s="137"/>
      <c r="L27" s="137" t="s">
        <v>2148</v>
      </c>
      <c r="M27" s="137" t="s">
        <v>3397</v>
      </c>
      <c r="N27" s="456"/>
      <c r="O27" s="114"/>
      <c r="P27" s="114"/>
      <c r="Q27" s="114"/>
      <c r="R27" s="137"/>
    </row>
    <row r="28" spans="1:20" s="35" customFormat="1" ht="25.5" x14ac:dyDescent="0.2">
      <c r="A28" s="131" t="s">
        <v>855</v>
      </c>
      <c r="B28" s="131" t="s">
        <v>223</v>
      </c>
      <c r="C28" s="124"/>
      <c r="D28" s="124" t="s">
        <v>106</v>
      </c>
      <c r="E28" s="124">
        <v>1</v>
      </c>
      <c r="F28" s="124">
        <v>1</v>
      </c>
      <c r="G28" s="124"/>
      <c r="H28" s="124"/>
      <c r="I28" s="124" t="s">
        <v>1719</v>
      </c>
      <c r="J28" s="193"/>
      <c r="K28" s="137" t="s">
        <v>607</v>
      </c>
      <c r="L28" s="131"/>
      <c r="M28" s="137" t="s">
        <v>1182</v>
      </c>
      <c r="N28" s="456"/>
      <c r="O28" s="647" t="str">
        <f ca="1">HYPERLINK(CONCATENATE("[",filename,"]sth_",A28), "Y")</f>
        <v>Y</v>
      </c>
      <c r="P28" s="114"/>
      <c r="Q28" s="114"/>
    </row>
    <row r="29" spans="1:20" s="35" customFormat="1" ht="25.5" x14ac:dyDescent="0.2">
      <c r="A29" s="131" t="s">
        <v>856</v>
      </c>
      <c r="B29" s="131" t="s">
        <v>223</v>
      </c>
      <c r="C29" s="124" t="s">
        <v>106</v>
      </c>
      <c r="D29" s="124" t="s">
        <v>106</v>
      </c>
      <c r="E29" s="124">
        <v>0</v>
      </c>
      <c r="F29" s="124" t="s">
        <v>680</v>
      </c>
      <c r="G29" s="124"/>
      <c r="H29" s="124"/>
      <c r="I29" s="124"/>
      <c r="J29" s="193"/>
      <c r="K29" s="137"/>
      <c r="L29" s="131" t="s">
        <v>607</v>
      </c>
      <c r="M29" s="137" t="s">
        <v>1183</v>
      </c>
      <c r="N29" s="456"/>
      <c r="O29" s="114"/>
      <c r="P29" s="114"/>
      <c r="Q29" s="114"/>
      <c r="R29" s="137"/>
    </row>
    <row r="30" spans="1:20" s="35" customFormat="1" x14ac:dyDescent="0.2">
      <c r="A30" s="131" t="s">
        <v>857</v>
      </c>
      <c r="B30" s="131" t="s">
        <v>223</v>
      </c>
      <c r="C30" s="124"/>
      <c r="D30" s="124" t="s">
        <v>106</v>
      </c>
      <c r="E30" s="124">
        <v>1</v>
      </c>
      <c r="F30" s="124">
        <v>1</v>
      </c>
      <c r="G30" s="124"/>
      <c r="H30" s="124"/>
      <c r="I30" s="124" t="s">
        <v>1719</v>
      </c>
      <c r="J30" s="193"/>
      <c r="K30" s="137" t="s">
        <v>607</v>
      </c>
      <c r="L30" s="131"/>
      <c r="M30" s="137" t="s">
        <v>3911</v>
      </c>
      <c r="N30" s="456"/>
      <c r="O30" s="647" t="str">
        <f ca="1">HYPERLINK(CONCATENATE("[",filename,"]sth_",A30), "Y")</f>
        <v>Y</v>
      </c>
      <c r="P30" s="114"/>
      <c r="Q30" s="112"/>
      <c r="R30" s="137"/>
      <c r="S30" s="12"/>
      <c r="T30" s="131"/>
    </row>
    <row r="31" spans="1:20" s="35" customFormat="1" x14ac:dyDescent="0.2">
      <c r="A31" s="131" t="s">
        <v>858</v>
      </c>
      <c r="B31" s="131" t="s">
        <v>223</v>
      </c>
      <c r="C31" s="124" t="s">
        <v>106</v>
      </c>
      <c r="D31" s="124" t="s">
        <v>106</v>
      </c>
      <c r="E31" s="124">
        <v>0</v>
      </c>
      <c r="F31" s="124" t="s">
        <v>680</v>
      </c>
      <c r="G31" s="124"/>
      <c r="H31" s="124"/>
      <c r="I31" s="124"/>
      <c r="J31" s="193"/>
      <c r="K31" s="137"/>
      <c r="L31" s="131" t="s">
        <v>607</v>
      </c>
      <c r="M31" s="137" t="s">
        <v>2116</v>
      </c>
      <c r="N31" s="456"/>
      <c r="O31" s="114"/>
      <c r="P31" s="114"/>
      <c r="Q31" s="114"/>
      <c r="R31" s="137"/>
    </row>
    <row r="32" spans="1:20" s="35" customFormat="1" ht="25.5" x14ac:dyDescent="0.2">
      <c r="A32" s="131" t="s">
        <v>859</v>
      </c>
      <c r="B32" s="131" t="s">
        <v>223</v>
      </c>
      <c r="C32" s="124"/>
      <c r="D32" s="124" t="s">
        <v>106</v>
      </c>
      <c r="E32" s="124">
        <v>1</v>
      </c>
      <c r="F32" s="124">
        <v>1</v>
      </c>
      <c r="G32" s="124"/>
      <c r="H32" s="124"/>
      <c r="I32" s="124" t="s">
        <v>1719</v>
      </c>
      <c r="J32" s="193"/>
      <c r="K32" s="137" t="s">
        <v>607</v>
      </c>
      <c r="L32" s="131"/>
      <c r="M32" s="137" t="s">
        <v>1184</v>
      </c>
      <c r="N32" s="456"/>
      <c r="O32" s="647" t="str">
        <f ca="1">HYPERLINK(CONCATENATE("[",filename,"]sth_",A32), "Y")</f>
        <v>Y</v>
      </c>
      <c r="P32" s="114"/>
      <c r="Q32" s="114"/>
      <c r="R32" s="137"/>
    </row>
    <row r="33" spans="1:18" s="35" customFormat="1" ht="25.5" x14ac:dyDescent="0.2">
      <c r="A33" s="131" t="s">
        <v>860</v>
      </c>
      <c r="B33" s="131" t="s">
        <v>223</v>
      </c>
      <c r="C33" s="124" t="s">
        <v>106</v>
      </c>
      <c r="D33" s="124" t="s">
        <v>106</v>
      </c>
      <c r="E33" s="124">
        <v>0</v>
      </c>
      <c r="F33" s="124" t="s">
        <v>680</v>
      </c>
      <c r="G33" s="124"/>
      <c r="H33" s="124"/>
      <c r="I33" s="124"/>
      <c r="J33" s="193"/>
      <c r="K33" s="137"/>
      <c r="L33" s="131" t="s">
        <v>607</v>
      </c>
      <c r="M33" s="137" t="s">
        <v>1185</v>
      </c>
      <c r="N33" s="456"/>
      <c r="O33" s="114"/>
      <c r="P33" s="114"/>
      <c r="Q33" s="114"/>
      <c r="R33" s="137"/>
    </row>
    <row r="34" spans="1:18" s="131" customFormat="1" x14ac:dyDescent="0.2">
      <c r="A34" s="131" t="s">
        <v>861</v>
      </c>
      <c r="B34" s="131" t="s">
        <v>223</v>
      </c>
      <c r="C34" s="124"/>
      <c r="D34" s="124" t="s">
        <v>106</v>
      </c>
      <c r="E34" s="124">
        <v>1</v>
      </c>
      <c r="F34" s="124">
        <v>1</v>
      </c>
      <c r="G34" s="124"/>
      <c r="H34" s="124"/>
      <c r="I34" s="124" t="s">
        <v>1719</v>
      </c>
      <c r="J34" s="193"/>
      <c r="K34" s="137" t="s">
        <v>607</v>
      </c>
      <c r="L34" s="131" t="s">
        <v>1251</v>
      </c>
      <c r="M34" s="137" t="s">
        <v>1187</v>
      </c>
      <c r="N34" s="456"/>
      <c r="O34" s="647" t="str">
        <f ca="1">HYPERLINK(CONCATENATE("[",filename,"]sth_",A34), "Y")</f>
        <v>Y</v>
      </c>
      <c r="P34" s="114"/>
      <c r="Q34" s="114"/>
      <c r="R34" s="137"/>
    </row>
    <row r="35" spans="1:18" s="131" customFormat="1" x14ac:dyDescent="0.2">
      <c r="A35" s="131" t="s">
        <v>862</v>
      </c>
      <c r="B35" s="131" t="s">
        <v>223</v>
      </c>
      <c r="C35" s="124" t="s">
        <v>106</v>
      </c>
      <c r="D35" s="124" t="s">
        <v>106</v>
      </c>
      <c r="E35" s="124">
        <v>0</v>
      </c>
      <c r="F35" s="124" t="s">
        <v>680</v>
      </c>
      <c r="G35" s="124"/>
      <c r="H35" s="124"/>
      <c r="I35" s="124"/>
      <c r="J35" s="193"/>
      <c r="K35" s="137"/>
      <c r="L35" s="131" t="s">
        <v>607</v>
      </c>
      <c r="M35" s="137" t="s">
        <v>1186</v>
      </c>
      <c r="N35" s="456"/>
      <c r="O35" s="114"/>
      <c r="P35" s="114"/>
      <c r="Q35" s="114"/>
      <c r="R35" s="137"/>
    </row>
    <row r="36" spans="1:18" s="317" customFormat="1" ht="28.5" customHeight="1" x14ac:dyDescent="0.2">
      <c r="A36" s="313" t="s">
        <v>1058</v>
      </c>
      <c r="B36" s="721" t="s">
        <v>3242</v>
      </c>
      <c r="C36" s="314"/>
      <c r="D36" s="314"/>
      <c r="E36" s="314"/>
      <c r="F36" s="314"/>
      <c r="G36" s="314"/>
      <c r="H36" s="314"/>
      <c r="I36" s="314"/>
      <c r="J36" s="315"/>
      <c r="K36" s="316"/>
      <c r="M36" s="316"/>
      <c r="N36" s="434"/>
      <c r="O36" s="443"/>
      <c r="P36" s="443"/>
      <c r="Q36" s="443"/>
      <c r="R36" s="316"/>
    </row>
    <row r="37" spans="1:18" s="297" customFormat="1" ht="89.25" x14ac:dyDescent="0.2">
      <c r="A37" s="131" t="s">
        <v>2438</v>
      </c>
      <c r="B37" s="131" t="s">
        <v>255</v>
      </c>
      <c r="C37" s="124"/>
      <c r="D37" s="124" t="s">
        <v>106</v>
      </c>
      <c r="E37" s="124">
        <v>4</v>
      </c>
      <c r="F37" s="124">
        <v>1</v>
      </c>
      <c r="G37" s="124"/>
      <c r="H37" s="124"/>
      <c r="I37" s="124" t="s">
        <v>2446</v>
      </c>
      <c r="J37" s="193"/>
      <c r="K37" s="137" t="s">
        <v>761</v>
      </c>
      <c r="L37" s="137" t="s">
        <v>2447</v>
      </c>
      <c r="M37" s="137" t="s">
        <v>3797</v>
      </c>
      <c r="N37" s="456"/>
      <c r="O37" s="647" t="str">
        <f ca="1">HYPERLINK(CONCATENATE("[",filename,"]sth_",A37), "Y")</f>
        <v>Y</v>
      </c>
      <c r="P37" s="456"/>
      <c r="Q37" s="456"/>
      <c r="R37" s="462"/>
    </row>
    <row r="38" spans="1:18" s="297" customFormat="1" ht="42" customHeight="1" x14ac:dyDescent="0.2">
      <c r="A38" s="131" t="s">
        <v>2439</v>
      </c>
      <c r="B38" s="131" t="s">
        <v>255</v>
      </c>
      <c r="C38" s="124"/>
      <c r="D38" s="124" t="s">
        <v>106</v>
      </c>
      <c r="E38" s="124">
        <v>0</v>
      </c>
      <c r="F38" s="124" t="s">
        <v>680</v>
      </c>
      <c r="G38" s="124"/>
      <c r="H38" s="124"/>
      <c r="I38" s="124"/>
      <c r="J38" s="193"/>
      <c r="K38" s="137"/>
      <c r="L38" s="131" t="s">
        <v>761</v>
      </c>
      <c r="M38" s="137" t="s">
        <v>3791</v>
      </c>
      <c r="N38" s="456"/>
      <c r="O38" s="456"/>
      <c r="P38" s="647"/>
      <c r="Q38" s="456"/>
      <c r="R38" s="462"/>
    </row>
    <row r="39" spans="1:18" s="131" customFormat="1" ht="38.25" x14ac:dyDescent="0.2">
      <c r="A39" s="131" t="s">
        <v>863</v>
      </c>
      <c r="B39" s="131" t="s">
        <v>255</v>
      </c>
      <c r="C39" s="124"/>
      <c r="D39" s="124" t="s">
        <v>106</v>
      </c>
      <c r="E39" s="124">
        <v>3</v>
      </c>
      <c r="F39" s="124">
        <v>1</v>
      </c>
      <c r="G39" s="124"/>
      <c r="H39" s="124"/>
      <c r="I39" s="124" t="s">
        <v>2446</v>
      </c>
      <c r="J39" s="193"/>
      <c r="K39" s="137" t="s">
        <v>1353</v>
      </c>
      <c r="L39" s="137" t="s">
        <v>2445</v>
      </c>
      <c r="M39" s="137" t="s">
        <v>3792</v>
      </c>
      <c r="N39" s="456"/>
      <c r="O39" s="647" t="str">
        <f ca="1">HYPERLINK(CONCATENATE("[",filename,"]sth_",A39), "Y")</f>
        <v>Y</v>
      </c>
      <c r="P39" s="647" t="str">
        <f ca="1">HYPERLINK(CONCATENATE("[",filename,"]gt_","ntpEnbFlag"), "ntpEnbFlag")</f>
        <v>ntpEnbFlag</v>
      </c>
      <c r="Q39" s="114"/>
      <c r="R39" s="137"/>
    </row>
    <row r="40" spans="1:18" s="131" customFormat="1" ht="51" x14ac:dyDescent="0.2">
      <c r="A40" s="131" t="s">
        <v>864</v>
      </c>
      <c r="B40" s="131" t="s">
        <v>255</v>
      </c>
      <c r="C40" s="124"/>
      <c r="D40" s="124" t="s">
        <v>106</v>
      </c>
      <c r="E40" s="124">
        <v>0</v>
      </c>
      <c r="F40" s="124" t="s">
        <v>680</v>
      </c>
      <c r="G40" s="124"/>
      <c r="H40" s="124"/>
      <c r="I40" s="124"/>
      <c r="J40" s="193"/>
      <c r="K40" s="137"/>
      <c r="L40" s="137" t="s">
        <v>608</v>
      </c>
      <c r="M40" s="137" t="s">
        <v>3085</v>
      </c>
      <c r="N40" s="456"/>
      <c r="O40" s="114"/>
      <c r="P40" s="114"/>
      <c r="Q40" s="114"/>
      <c r="R40" s="137"/>
    </row>
    <row r="41" spans="1:18" s="317" customFormat="1" ht="28.5" customHeight="1" x14ac:dyDescent="0.2">
      <c r="A41" s="313" t="s">
        <v>2913</v>
      </c>
      <c r="B41" s="721" t="s">
        <v>3243</v>
      </c>
      <c r="C41" s="314"/>
      <c r="D41" s="314"/>
      <c r="E41" s="314"/>
      <c r="F41" s="314"/>
      <c r="G41" s="314"/>
      <c r="H41" s="314"/>
      <c r="I41" s="314"/>
      <c r="J41" s="315"/>
      <c r="K41" s="316"/>
      <c r="M41" s="722" t="s">
        <v>3300</v>
      </c>
      <c r="N41" s="434"/>
      <c r="O41" s="443"/>
      <c r="P41" s="443"/>
      <c r="Q41" s="443"/>
      <c r="R41" s="316"/>
    </row>
    <row r="42" spans="1:18" s="35" customFormat="1" ht="48.75" customHeight="1" x14ac:dyDescent="0.2">
      <c r="A42" s="131" t="s">
        <v>865</v>
      </c>
      <c r="B42" s="131" t="s">
        <v>257</v>
      </c>
      <c r="C42" s="124"/>
      <c r="D42" s="124" t="s">
        <v>106</v>
      </c>
      <c r="E42" s="124">
        <v>4</v>
      </c>
      <c r="F42" s="124">
        <v>1</v>
      </c>
      <c r="G42" s="124"/>
      <c r="H42" s="124"/>
      <c r="I42" s="114" t="s">
        <v>1724</v>
      </c>
      <c r="J42" s="193"/>
      <c r="K42" s="137" t="s">
        <v>761</v>
      </c>
      <c r="L42" s="131" t="s">
        <v>723</v>
      </c>
      <c r="M42" s="137" t="s">
        <v>3086</v>
      </c>
      <c r="N42" s="647" t="str">
        <f ca="1">HYPERLINK(CONCATENATE("[",filename_docx,"]qcom_",A42), "Yes")</f>
        <v>Yes</v>
      </c>
      <c r="O42" s="647" t="str">
        <f ca="1">HYPERLINK(CONCATENATE("[",filename,"]sth_",A42), "Y")</f>
        <v>Y</v>
      </c>
      <c r="P42" s="114"/>
      <c r="Q42" s="114"/>
      <c r="R42" s="137"/>
    </row>
    <row r="43" spans="1:18" s="342" customFormat="1" ht="38.25" x14ac:dyDescent="0.2">
      <c r="A43" s="342" t="s">
        <v>1685</v>
      </c>
      <c r="B43" s="131" t="s">
        <v>257</v>
      </c>
      <c r="C43" s="124"/>
      <c r="D43" s="124" t="s">
        <v>106</v>
      </c>
      <c r="E43" s="124"/>
      <c r="F43" s="124"/>
      <c r="G43" s="124"/>
      <c r="H43" s="124"/>
      <c r="I43" s="124"/>
      <c r="J43" s="193" t="s">
        <v>252</v>
      </c>
      <c r="K43" s="137" t="s">
        <v>607</v>
      </c>
      <c r="L43" s="131" t="s">
        <v>1251</v>
      </c>
      <c r="M43" s="137" t="s">
        <v>1959</v>
      </c>
      <c r="N43" s="371"/>
      <c r="O43" s="371"/>
      <c r="P43" s="371"/>
      <c r="Q43" s="371"/>
      <c r="R43" s="528"/>
    </row>
    <row r="44" spans="1:18" s="342" customFormat="1" x14ac:dyDescent="0.2">
      <c r="A44" s="342" t="s">
        <v>1686</v>
      </c>
      <c r="B44" s="131" t="s">
        <v>257</v>
      </c>
      <c r="C44" s="124"/>
      <c r="D44" s="124" t="s">
        <v>106</v>
      </c>
      <c r="E44" s="124"/>
      <c r="F44" s="124"/>
      <c r="G44" s="124"/>
      <c r="H44" s="124"/>
      <c r="I44" s="124"/>
      <c r="J44" s="193" t="s">
        <v>252</v>
      </c>
      <c r="K44" s="137"/>
      <c r="L44" s="131" t="s">
        <v>607</v>
      </c>
      <c r="M44" s="137" t="s">
        <v>1687</v>
      </c>
      <c r="N44" s="371"/>
      <c r="O44" s="371"/>
      <c r="P44" s="371"/>
      <c r="Q44" s="371"/>
      <c r="R44" s="528"/>
    </row>
    <row r="45" spans="1:18" s="35" customFormat="1" ht="51" x14ac:dyDescent="0.2">
      <c r="A45" s="131" t="s">
        <v>1169</v>
      </c>
      <c r="B45" s="131" t="s">
        <v>257</v>
      </c>
      <c r="C45" s="124"/>
      <c r="D45" s="124" t="s">
        <v>106</v>
      </c>
      <c r="E45" s="124">
        <v>1</v>
      </c>
      <c r="F45" s="124"/>
      <c r="G45" s="124"/>
      <c r="H45" s="124"/>
      <c r="I45" s="114" t="s">
        <v>1724</v>
      </c>
      <c r="J45" s="193"/>
      <c r="K45" s="137" t="s">
        <v>606</v>
      </c>
      <c r="L45" s="131" t="s">
        <v>723</v>
      </c>
      <c r="M45" s="137" t="s">
        <v>3087</v>
      </c>
      <c r="N45" s="647" t="str">
        <f ca="1">HYPERLINK(CONCATENATE("[",filename_docx,"]qcom_",A45), "Yes")</f>
        <v>Yes</v>
      </c>
      <c r="O45" s="647" t="str">
        <f ca="1">HYPERLINK(CONCATENATE("[",filename,"]sth_",A45), "Y")</f>
        <v>Y</v>
      </c>
      <c r="P45" s="114"/>
      <c r="Q45" s="114"/>
      <c r="R45" s="137"/>
    </row>
    <row r="46" spans="1:18" s="35" customFormat="1" x14ac:dyDescent="0.2">
      <c r="A46" s="131" t="s">
        <v>1168</v>
      </c>
      <c r="B46" s="131" t="s">
        <v>257</v>
      </c>
      <c r="C46" s="124" t="s">
        <v>106</v>
      </c>
      <c r="D46" s="124" t="s">
        <v>106</v>
      </c>
      <c r="E46" s="124">
        <v>0</v>
      </c>
      <c r="F46" s="124" t="s">
        <v>680</v>
      </c>
      <c r="G46" s="124"/>
      <c r="H46" s="124"/>
      <c r="I46" s="124"/>
      <c r="J46" s="193"/>
      <c r="K46" s="137"/>
      <c r="L46" s="131" t="s">
        <v>394</v>
      </c>
      <c r="M46" s="137" t="s">
        <v>2768</v>
      </c>
      <c r="N46" s="456"/>
      <c r="O46" s="114"/>
      <c r="P46" s="114"/>
      <c r="Q46" s="114"/>
      <c r="R46" s="137"/>
    </row>
    <row r="47" spans="1:18" s="35" customFormat="1" ht="25.5" x14ac:dyDescent="0.2">
      <c r="A47" s="131" t="s">
        <v>866</v>
      </c>
      <c r="B47" s="131" t="s">
        <v>257</v>
      </c>
      <c r="C47" s="124"/>
      <c r="D47" s="124" t="s">
        <v>106</v>
      </c>
      <c r="E47" s="124">
        <v>1</v>
      </c>
      <c r="F47" s="124">
        <v>1</v>
      </c>
      <c r="G47" s="124"/>
      <c r="H47" s="124"/>
      <c r="I47" s="114" t="s">
        <v>1719</v>
      </c>
      <c r="J47" s="193"/>
      <c r="K47" s="137" t="s">
        <v>2554</v>
      </c>
      <c r="L47" s="131" t="s">
        <v>1251</v>
      </c>
      <c r="M47" s="137" t="s">
        <v>98</v>
      </c>
      <c r="N47" s="456"/>
      <c r="O47" s="647" t="str">
        <f ca="1">HYPERLINK(CONCATENATE("[",filename,"]sth_",A47), "Y")</f>
        <v>Y</v>
      </c>
      <c r="P47" s="647" t="str">
        <f ca="1">HYPERLINK(CONCATENATE("[",filename,"]gt_","clockosd"), "clockosd")</f>
        <v>clockosd</v>
      </c>
      <c r="Q47" s="114"/>
      <c r="R47" s="137"/>
    </row>
    <row r="48" spans="1:18" s="35" customFormat="1" ht="25.5" x14ac:dyDescent="0.2">
      <c r="A48" s="131" t="s">
        <v>867</v>
      </c>
      <c r="B48" s="131" t="s">
        <v>257</v>
      </c>
      <c r="C48" s="124"/>
      <c r="D48" s="124" t="s">
        <v>106</v>
      </c>
      <c r="E48" s="124">
        <v>0</v>
      </c>
      <c r="F48" s="124" t="s">
        <v>680</v>
      </c>
      <c r="G48" s="124"/>
      <c r="H48" s="124"/>
      <c r="I48" s="124"/>
      <c r="J48" s="193"/>
      <c r="K48" s="137"/>
      <c r="L48" s="137" t="s">
        <v>2554</v>
      </c>
      <c r="M48" s="137" t="s">
        <v>785</v>
      </c>
      <c r="N48" s="456"/>
      <c r="O48" s="114"/>
      <c r="P48" s="647" t="str">
        <f ca="1">HYPERLINK(CONCATENATE("[",filename,"]gt_","clockosd"), "clockosd")</f>
        <v>clockosd</v>
      </c>
      <c r="Q48" s="114"/>
      <c r="R48" s="137"/>
    </row>
    <row r="49" spans="1:18" s="317" customFormat="1" ht="45" customHeight="1" x14ac:dyDescent="0.2">
      <c r="A49" s="313" t="s">
        <v>1322</v>
      </c>
      <c r="B49" s="721" t="s">
        <v>3244</v>
      </c>
      <c r="C49" s="314"/>
      <c r="D49" s="314"/>
      <c r="E49" s="314"/>
      <c r="F49" s="314"/>
      <c r="G49" s="314"/>
      <c r="H49" s="314"/>
      <c r="I49" s="314"/>
      <c r="J49" s="315"/>
      <c r="K49" s="316"/>
      <c r="M49" s="345" t="s">
        <v>1917</v>
      </c>
      <c r="N49" s="434"/>
      <c r="O49" s="443"/>
      <c r="P49" s="443"/>
      <c r="Q49" s="443"/>
      <c r="R49" s="316"/>
    </row>
    <row r="50" spans="1:18" s="129" customFormat="1" ht="127.5" x14ac:dyDescent="0.2">
      <c r="A50" s="129" t="s">
        <v>1323</v>
      </c>
      <c r="B50" s="129" t="s">
        <v>1324</v>
      </c>
      <c r="C50" s="132"/>
      <c r="D50" s="132" t="s">
        <v>106</v>
      </c>
      <c r="E50" s="132"/>
      <c r="F50" s="132" t="s">
        <v>680</v>
      </c>
      <c r="G50" s="132"/>
      <c r="H50" s="132"/>
      <c r="I50" s="132"/>
      <c r="J50" s="678"/>
      <c r="K50" s="134" t="s">
        <v>3534</v>
      </c>
      <c r="L50" s="134" t="s">
        <v>1779</v>
      </c>
      <c r="M50" s="134" t="s">
        <v>2365</v>
      </c>
      <c r="N50" s="457"/>
      <c r="O50" s="113"/>
      <c r="P50" s="113"/>
      <c r="Q50" s="113"/>
      <c r="R50" s="134"/>
    </row>
    <row r="51" spans="1:18" s="129" customFormat="1" ht="47.25" customHeight="1" x14ac:dyDescent="0.2">
      <c r="A51" s="129" t="s">
        <v>1780</v>
      </c>
      <c r="B51" s="129" t="s">
        <v>1324</v>
      </c>
      <c r="C51" s="132"/>
      <c r="D51" s="132" t="s">
        <v>106</v>
      </c>
      <c r="E51" s="132"/>
      <c r="F51" s="132" t="s">
        <v>680</v>
      </c>
      <c r="G51" s="132"/>
      <c r="H51" s="132"/>
      <c r="I51" s="132"/>
      <c r="J51" s="678"/>
      <c r="K51" s="134" t="s">
        <v>2139</v>
      </c>
      <c r="L51" s="134" t="s">
        <v>812</v>
      </c>
      <c r="M51" s="134" t="s">
        <v>2012</v>
      </c>
      <c r="N51" s="457"/>
      <c r="O51" s="113"/>
      <c r="P51" s="113"/>
      <c r="Q51" s="113"/>
      <c r="R51" s="134"/>
    </row>
    <row r="52" spans="1:18" s="129" customFormat="1" ht="63.75" customHeight="1" x14ac:dyDescent="0.2">
      <c r="A52" s="129" t="s">
        <v>1358</v>
      </c>
      <c r="B52" s="129" t="s">
        <v>1324</v>
      </c>
      <c r="C52" s="132"/>
      <c r="D52" s="132"/>
      <c r="E52" s="132">
        <v>1</v>
      </c>
      <c r="F52" s="132">
        <v>1</v>
      </c>
      <c r="G52" s="132"/>
      <c r="H52" s="132"/>
      <c r="I52" s="132">
        <v>30</v>
      </c>
      <c r="J52" s="678"/>
      <c r="K52" s="134" t="s">
        <v>1359</v>
      </c>
      <c r="L52" s="131" t="s">
        <v>1251</v>
      </c>
      <c r="M52" s="134" t="s">
        <v>2879</v>
      </c>
      <c r="N52" s="457"/>
      <c r="O52" s="647" t="str">
        <f ca="1">HYPERLINK(CONCATENATE("[",filename,"]sth_",A52), "Y")</f>
        <v>Y</v>
      </c>
      <c r="P52" s="647" t="s">
        <v>1160</v>
      </c>
      <c r="Q52" s="647" t="str">
        <f ca="1">HYPERLINK(CONCATENATE("[",filename,"]gt_","timersmax"), "timersmax")</f>
        <v>timersmax</v>
      </c>
      <c r="R52" s="647" t="str">
        <f ca="1">HYPERLINK(CONCATENATE("[",filename,"]gt_","timersmint"), "timersmint")</f>
        <v>timersmint</v>
      </c>
    </row>
    <row r="53" spans="1:18" s="317" customFormat="1" ht="28.5" customHeight="1" x14ac:dyDescent="0.2">
      <c r="A53" s="313" t="s">
        <v>216</v>
      </c>
      <c r="B53" s="721" t="s">
        <v>3245</v>
      </c>
      <c r="C53" s="314"/>
      <c r="D53" s="314"/>
      <c r="E53" s="314"/>
      <c r="F53" s="314"/>
      <c r="G53" s="314"/>
      <c r="H53" s="314"/>
      <c r="I53" s="314"/>
      <c r="J53" s="315"/>
      <c r="K53" s="316"/>
      <c r="M53" s="316"/>
      <c r="N53" s="434"/>
      <c r="O53" s="443"/>
      <c r="P53" s="443"/>
      <c r="Q53" s="443"/>
      <c r="R53" s="316"/>
    </row>
    <row r="54" spans="1:18" s="35" customFormat="1" ht="89.25" x14ac:dyDescent="0.2">
      <c r="A54" s="131" t="s">
        <v>868</v>
      </c>
      <c r="B54" s="129" t="s">
        <v>259</v>
      </c>
      <c r="C54" s="124"/>
      <c r="D54" s="124"/>
      <c r="E54" s="124">
        <v>2</v>
      </c>
      <c r="F54" s="124" t="s">
        <v>680</v>
      </c>
      <c r="G54" s="124"/>
      <c r="H54" s="124"/>
      <c r="I54" s="124">
        <v>30</v>
      </c>
      <c r="J54" s="193"/>
      <c r="K54" s="137" t="s">
        <v>2162</v>
      </c>
      <c r="L54" s="131"/>
      <c r="M54" s="137" t="s">
        <v>2161</v>
      </c>
      <c r="N54" s="456"/>
      <c r="O54" s="114"/>
      <c r="P54" s="114"/>
      <c r="Q54" s="114"/>
      <c r="R54" s="137"/>
    </row>
    <row r="55" spans="1:18" s="35" customFormat="1" ht="87" customHeight="1" x14ac:dyDescent="0.2">
      <c r="A55" s="131" t="s">
        <v>869</v>
      </c>
      <c r="B55" s="129" t="s">
        <v>259</v>
      </c>
      <c r="C55" s="124"/>
      <c r="D55" s="124" t="s">
        <v>106</v>
      </c>
      <c r="E55" s="124">
        <v>0</v>
      </c>
      <c r="F55" s="124" t="s">
        <v>680</v>
      </c>
      <c r="G55" s="124"/>
      <c r="H55" s="124"/>
      <c r="I55" s="124"/>
      <c r="J55" s="193"/>
      <c r="K55" s="137"/>
      <c r="L55" s="131" t="s">
        <v>185</v>
      </c>
      <c r="M55" s="137" t="s">
        <v>3964</v>
      </c>
      <c r="N55" s="456"/>
      <c r="O55" s="114"/>
      <c r="P55" s="647" t="str">
        <f ca="1">HYPERLINK(CONCATENATE("[",filename,"]gt_","btable"), "btable")</f>
        <v>btable</v>
      </c>
      <c r="Q55" s="114"/>
      <c r="R55" s="137"/>
    </row>
    <row r="56" spans="1:18" s="35" customFormat="1" ht="76.5" x14ac:dyDescent="0.2">
      <c r="A56" s="131" t="s">
        <v>870</v>
      </c>
      <c r="B56" s="129" t="s">
        <v>259</v>
      </c>
      <c r="C56" s="124"/>
      <c r="D56" s="124" t="s">
        <v>106</v>
      </c>
      <c r="E56" s="124">
        <v>1</v>
      </c>
      <c r="F56" s="124">
        <v>1</v>
      </c>
      <c r="G56" s="124"/>
      <c r="H56" s="124"/>
      <c r="I56" s="124" t="s">
        <v>1719</v>
      </c>
      <c r="J56" s="193"/>
      <c r="K56" s="137" t="s">
        <v>607</v>
      </c>
      <c r="L56" s="131" t="s">
        <v>1251</v>
      </c>
      <c r="M56" s="137" t="s">
        <v>3088</v>
      </c>
      <c r="N56" s="456"/>
      <c r="O56" s="647" t="str">
        <f ca="1">HYPERLINK(CONCATENATE("[",filename,"]sth_",A56), "Y")</f>
        <v>Y</v>
      </c>
      <c r="P56" s="114"/>
      <c r="Q56" s="114"/>
      <c r="R56" s="137"/>
    </row>
    <row r="57" spans="1:18" s="35" customFormat="1" ht="28.5" customHeight="1" x14ac:dyDescent="0.2">
      <c r="A57" s="131" t="s">
        <v>871</v>
      </c>
      <c r="B57" s="129" t="s">
        <v>259</v>
      </c>
      <c r="C57" s="124"/>
      <c r="D57" s="124" t="s">
        <v>106</v>
      </c>
      <c r="E57" s="124">
        <v>0</v>
      </c>
      <c r="F57" s="124" t="s">
        <v>680</v>
      </c>
      <c r="G57" s="124"/>
      <c r="H57" s="124"/>
      <c r="I57" s="124"/>
      <c r="J57" s="193"/>
      <c r="K57" s="137"/>
      <c r="L57" s="137" t="s">
        <v>607</v>
      </c>
      <c r="M57" s="137" t="s">
        <v>2428</v>
      </c>
      <c r="N57" s="456"/>
      <c r="O57" s="114"/>
      <c r="P57" s="114"/>
      <c r="Q57" s="114"/>
      <c r="R57" s="137"/>
    </row>
    <row r="58" spans="1:18" s="130" customFormat="1" ht="105" customHeight="1" x14ac:dyDescent="0.2">
      <c r="A58" s="129" t="s">
        <v>872</v>
      </c>
      <c r="B58" s="129" t="s">
        <v>259</v>
      </c>
      <c r="C58" s="132"/>
      <c r="D58" s="132"/>
      <c r="E58" s="132" t="s">
        <v>537</v>
      </c>
      <c r="F58" s="132"/>
      <c r="G58" s="132"/>
      <c r="H58" s="132"/>
      <c r="I58" s="132" t="s">
        <v>2115</v>
      </c>
      <c r="J58" s="676"/>
      <c r="K58" s="134" t="s">
        <v>2156</v>
      </c>
      <c r="L58" s="134" t="s">
        <v>1557</v>
      </c>
      <c r="M58" s="134" t="s">
        <v>3824</v>
      </c>
      <c r="N58" s="647" t="str">
        <f ca="1">HYPERLINK(CONCATENATE("[",filename_docx,"]qcom_",A58), "Yes")</f>
        <v>Yes</v>
      </c>
      <c r="O58" s="647" t="str">
        <f ca="1">HYPERLINK(CONCATENATE("[",filename,"]sth_",A58), "Y")</f>
        <v>Y</v>
      </c>
      <c r="P58" s="113"/>
      <c r="Q58" s="113"/>
      <c r="R58" s="134"/>
    </row>
    <row r="59" spans="1:18" s="130" customFormat="1" ht="78" customHeight="1" x14ac:dyDescent="0.2">
      <c r="A59" s="129" t="s">
        <v>873</v>
      </c>
      <c r="B59" s="129" t="s">
        <v>259</v>
      </c>
      <c r="C59" s="132"/>
      <c r="D59" s="132" t="s">
        <v>106</v>
      </c>
      <c r="E59" s="132">
        <v>0</v>
      </c>
      <c r="F59" s="132" t="s">
        <v>680</v>
      </c>
      <c r="G59" s="132"/>
      <c r="H59" s="132"/>
      <c r="I59" s="132"/>
      <c r="J59" s="676"/>
      <c r="K59" s="134"/>
      <c r="L59" s="134" t="s">
        <v>1339</v>
      </c>
      <c r="M59" s="134" t="s">
        <v>2167</v>
      </c>
      <c r="N59" s="457"/>
      <c r="O59" s="113"/>
      <c r="P59" s="113"/>
      <c r="Q59" s="113"/>
      <c r="R59" s="134"/>
    </row>
    <row r="60" spans="1:18" s="204" customFormat="1" ht="25.5" x14ac:dyDescent="0.2">
      <c r="A60" s="342" t="s">
        <v>874</v>
      </c>
      <c r="B60" s="129" t="s">
        <v>259</v>
      </c>
      <c r="C60" s="132"/>
      <c r="D60" s="132"/>
      <c r="E60" s="132">
        <v>4</v>
      </c>
      <c r="F60" s="132">
        <v>1</v>
      </c>
      <c r="G60" s="132"/>
      <c r="H60" s="132"/>
      <c r="I60" s="132"/>
      <c r="J60" s="193" t="s">
        <v>252</v>
      </c>
      <c r="K60" s="134" t="s">
        <v>761</v>
      </c>
      <c r="L60" s="129" t="s">
        <v>608</v>
      </c>
      <c r="M60" s="134" t="s">
        <v>568</v>
      </c>
      <c r="N60" s="530"/>
      <c r="O60" s="530"/>
      <c r="P60" s="530"/>
      <c r="Q60" s="530"/>
      <c r="R60" s="529"/>
    </row>
    <row r="61" spans="1:18" s="204" customFormat="1" x14ac:dyDescent="0.2">
      <c r="A61" s="342" t="s">
        <v>875</v>
      </c>
      <c r="B61" s="129" t="s">
        <v>259</v>
      </c>
      <c r="C61" s="132"/>
      <c r="D61" s="132"/>
      <c r="E61" s="132">
        <v>4</v>
      </c>
      <c r="F61" s="132">
        <v>1</v>
      </c>
      <c r="G61" s="132"/>
      <c r="H61" s="132"/>
      <c r="I61" s="132"/>
      <c r="J61" s="193" t="s">
        <v>252</v>
      </c>
      <c r="K61" s="134" t="s">
        <v>761</v>
      </c>
      <c r="L61" s="129" t="s">
        <v>608</v>
      </c>
      <c r="M61" s="134" t="s">
        <v>48</v>
      </c>
      <c r="N61" s="530"/>
      <c r="O61" s="530"/>
      <c r="P61" s="530"/>
      <c r="Q61" s="530"/>
      <c r="R61" s="529"/>
    </row>
    <row r="62" spans="1:18" s="35" customFormat="1" ht="114.75" x14ac:dyDescent="0.2">
      <c r="A62" s="131" t="s">
        <v>876</v>
      </c>
      <c r="B62" s="131" t="s">
        <v>259</v>
      </c>
      <c r="C62" s="124"/>
      <c r="D62" s="124"/>
      <c r="E62" s="124">
        <v>3</v>
      </c>
      <c r="F62" s="124" t="s">
        <v>680</v>
      </c>
      <c r="G62" s="124"/>
      <c r="H62" s="124"/>
      <c r="I62" s="124" t="s">
        <v>732</v>
      </c>
      <c r="J62" s="193"/>
      <c r="K62" s="137" t="s">
        <v>2243</v>
      </c>
      <c r="L62" s="131" t="s">
        <v>1251</v>
      </c>
      <c r="M62" s="137" t="s">
        <v>2163</v>
      </c>
      <c r="N62" s="456"/>
      <c r="O62" s="647" t="str">
        <f ca="1">HYPERLINK(CONCATENATE("[",filename,"]sth_",A62), "Y")</f>
        <v>Y</v>
      </c>
      <c r="P62" s="114"/>
      <c r="Q62" s="114"/>
      <c r="R62" s="137"/>
    </row>
    <row r="63" spans="1:18" s="342" customFormat="1" ht="38.25" x14ac:dyDescent="0.2">
      <c r="A63" s="342" t="s">
        <v>877</v>
      </c>
      <c r="B63" s="131" t="s">
        <v>259</v>
      </c>
      <c r="C63" s="124"/>
      <c r="D63" s="124"/>
      <c r="E63" s="124">
        <v>3</v>
      </c>
      <c r="F63" s="124" t="s">
        <v>680</v>
      </c>
      <c r="G63" s="124"/>
      <c r="H63" s="124"/>
      <c r="I63" s="124"/>
      <c r="J63" s="193" t="s">
        <v>252</v>
      </c>
      <c r="K63" s="137" t="s">
        <v>606</v>
      </c>
      <c r="L63" s="131" t="s">
        <v>1251</v>
      </c>
      <c r="M63" s="137" t="s">
        <v>638</v>
      </c>
      <c r="N63" s="371"/>
      <c r="O63" s="371"/>
      <c r="P63" s="371"/>
      <c r="Q63" s="371"/>
      <c r="R63" s="528"/>
    </row>
    <row r="64" spans="1:18" s="35" customFormat="1" ht="76.5" x14ac:dyDescent="0.2">
      <c r="A64" s="131" t="s">
        <v>878</v>
      </c>
      <c r="B64" s="131" t="s">
        <v>259</v>
      </c>
      <c r="C64" s="124"/>
      <c r="D64" s="124"/>
      <c r="E64" s="124">
        <v>3</v>
      </c>
      <c r="F64" s="124" t="s">
        <v>680</v>
      </c>
      <c r="G64" s="124"/>
      <c r="H64" s="124"/>
      <c r="I64" s="124" t="s">
        <v>732</v>
      </c>
      <c r="J64" s="193"/>
      <c r="K64" s="137" t="s">
        <v>2243</v>
      </c>
      <c r="L64" s="131" t="s">
        <v>1251</v>
      </c>
      <c r="M64" s="137" t="s">
        <v>3494</v>
      </c>
      <c r="N64" s="456"/>
      <c r="O64" s="647" t="str">
        <f ca="1">HYPERLINK(CONCATENATE("[",filename,"]sth_",A64), "Y")</f>
        <v>Y</v>
      </c>
      <c r="P64" s="114"/>
      <c r="Q64" s="114"/>
      <c r="R64" s="137"/>
    </row>
    <row r="65" spans="1:23" s="342" customFormat="1" ht="25.5" x14ac:dyDescent="0.2">
      <c r="A65" s="342" t="s">
        <v>879</v>
      </c>
      <c r="B65" s="131" t="s">
        <v>259</v>
      </c>
      <c r="C65" s="124"/>
      <c r="D65" s="124"/>
      <c r="E65" s="124">
        <v>3</v>
      </c>
      <c r="F65" s="124" t="s">
        <v>680</v>
      </c>
      <c r="G65" s="124"/>
      <c r="H65" s="124"/>
      <c r="I65" s="124"/>
      <c r="J65" s="193" t="s">
        <v>252</v>
      </c>
      <c r="K65" s="137" t="s">
        <v>606</v>
      </c>
      <c r="L65" s="131" t="s">
        <v>1251</v>
      </c>
      <c r="M65" s="137" t="s">
        <v>103</v>
      </c>
      <c r="N65" s="371"/>
      <c r="O65" s="371"/>
      <c r="P65" s="371"/>
      <c r="Q65" s="371"/>
      <c r="R65" s="528"/>
    </row>
    <row r="66" spans="1:23" s="131" customFormat="1" ht="165.75" x14ac:dyDescent="0.2">
      <c r="A66" s="131" t="s">
        <v>887</v>
      </c>
      <c r="B66" s="131" t="s">
        <v>259</v>
      </c>
      <c r="C66" s="124"/>
      <c r="D66" s="124"/>
      <c r="E66" s="124" t="s">
        <v>537</v>
      </c>
      <c r="F66" s="124">
        <v>1</v>
      </c>
      <c r="G66" s="124"/>
      <c r="H66" s="124"/>
      <c r="I66" s="124" t="s">
        <v>732</v>
      </c>
      <c r="J66" s="193"/>
      <c r="K66" s="137" t="s">
        <v>2242</v>
      </c>
      <c r="L66" s="131" t="s">
        <v>1251</v>
      </c>
      <c r="M66" s="137" t="s">
        <v>3089</v>
      </c>
      <c r="N66" s="456"/>
      <c r="O66" s="647" t="str">
        <f ca="1">HYPERLINK(CONCATENATE("[",filename,"]sth_",A66), "Y")</f>
        <v>Y</v>
      </c>
      <c r="P66" s="114"/>
      <c r="Q66" s="114"/>
      <c r="R66" s="137"/>
    </row>
    <row r="67" spans="1:23" s="35" customFormat="1" ht="63.75" x14ac:dyDescent="0.2">
      <c r="A67" s="131" t="s">
        <v>880</v>
      </c>
      <c r="B67" s="131" t="s">
        <v>259</v>
      </c>
      <c r="C67" s="124" t="s">
        <v>106</v>
      </c>
      <c r="D67" s="124" t="s">
        <v>106</v>
      </c>
      <c r="E67" s="124">
        <v>0</v>
      </c>
      <c r="F67" s="124" t="s">
        <v>680</v>
      </c>
      <c r="G67" s="124"/>
      <c r="H67" s="124"/>
      <c r="I67" s="124"/>
      <c r="J67" s="193"/>
      <c r="K67" s="137"/>
      <c r="L67" s="137" t="s">
        <v>2241</v>
      </c>
      <c r="M67" s="137" t="s">
        <v>3493</v>
      </c>
      <c r="N67" s="456"/>
      <c r="O67" s="114"/>
      <c r="P67" s="114"/>
      <c r="Q67" s="114"/>
      <c r="R67" s="137"/>
    </row>
    <row r="68" spans="1:23" s="342" customFormat="1" ht="25.5" x14ac:dyDescent="0.2">
      <c r="A68" s="342" t="s">
        <v>881</v>
      </c>
      <c r="B68" s="131" t="s">
        <v>259</v>
      </c>
      <c r="C68" s="124"/>
      <c r="D68" s="124"/>
      <c r="E68" s="124">
        <v>2</v>
      </c>
      <c r="F68" s="124">
        <v>1</v>
      </c>
      <c r="G68" s="124"/>
      <c r="H68" s="124"/>
      <c r="I68" s="124"/>
      <c r="J68" s="679" t="s">
        <v>252</v>
      </c>
      <c r="K68" s="137" t="s">
        <v>481</v>
      </c>
      <c r="L68" s="131" t="s">
        <v>108</v>
      </c>
      <c r="M68" s="137" t="s">
        <v>508</v>
      </c>
      <c r="N68" s="371"/>
      <c r="O68" s="371"/>
      <c r="P68" s="371"/>
      <c r="Q68" s="371"/>
      <c r="R68" s="528"/>
    </row>
    <row r="69" spans="1:23" s="342" customFormat="1" ht="38.25" x14ac:dyDescent="0.2">
      <c r="A69" s="342" t="s">
        <v>882</v>
      </c>
      <c r="B69" s="131" t="s">
        <v>259</v>
      </c>
      <c r="C69" s="124"/>
      <c r="D69" s="124"/>
      <c r="E69" s="124">
        <v>0</v>
      </c>
      <c r="F69" s="124" t="s">
        <v>680</v>
      </c>
      <c r="G69" s="124"/>
      <c r="H69" s="124"/>
      <c r="I69" s="124"/>
      <c r="J69" s="679" t="s">
        <v>252</v>
      </c>
      <c r="K69" s="137"/>
      <c r="L69" s="137" t="s">
        <v>109</v>
      </c>
      <c r="M69" s="137" t="s">
        <v>3090</v>
      </c>
      <c r="N69" s="371"/>
      <c r="O69" s="371"/>
      <c r="P69" s="371"/>
      <c r="Q69" s="371"/>
      <c r="R69" s="528"/>
    </row>
    <row r="70" spans="1:23" s="35" customFormat="1" ht="89.25" x14ac:dyDescent="0.2">
      <c r="A70" s="131" t="s">
        <v>883</v>
      </c>
      <c r="B70" s="131" t="s">
        <v>259</v>
      </c>
      <c r="C70" s="124"/>
      <c r="D70" s="124" t="s">
        <v>106</v>
      </c>
      <c r="E70" s="124">
        <v>1</v>
      </c>
      <c r="F70" s="124">
        <v>1</v>
      </c>
      <c r="G70" s="124"/>
      <c r="H70" s="124"/>
      <c r="I70" s="124" t="s">
        <v>1718</v>
      </c>
      <c r="J70" s="193"/>
      <c r="K70" s="137"/>
      <c r="L70" s="131" t="s">
        <v>1251</v>
      </c>
      <c r="M70" s="137" t="s">
        <v>3912</v>
      </c>
      <c r="N70" s="456"/>
      <c r="O70" s="647" t="str">
        <f ca="1">HYPERLINK(CONCATENATE("[",filename,"]sth_",A70), "Y")</f>
        <v>Y</v>
      </c>
      <c r="P70" s="647" t="str">
        <f ca="1">HYPERLINK(CONCATENATE("[",filename,"]gt_","powersave"), "powersave")</f>
        <v>powersave</v>
      </c>
      <c r="Q70" s="114"/>
      <c r="R70" s="137"/>
    </row>
    <row r="71" spans="1:23" s="35" customFormat="1" ht="63.75" x14ac:dyDescent="0.2">
      <c r="A71" s="131" t="s">
        <v>884</v>
      </c>
      <c r="B71" s="131" t="s">
        <v>259</v>
      </c>
      <c r="C71" s="124"/>
      <c r="D71" s="124" t="s">
        <v>106</v>
      </c>
      <c r="E71" s="124">
        <v>1</v>
      </c>
      <c r="F71" s="124">
        <v>1</v>
      </c>
      <c r="G71" s="124"/>
      <c r="H71" s="124"/>
      <c r="I71" s="124" t="s">
        <v>1718</v>
      </c>
      <c r="J71" s="193"/>
      <c r="K71" s="137"/>
      <c r="L71" s="131"/>
      <c r="M71" s="137" t="s">
        <v>3868</v>
      </c>
      <c r="N71" s="456"/>
      <c r="O71" s="647" t="str">
        <f ca="1">HYPERLINK(CONCATENATE("[",filename,"]sth_",A71), "Y")</f>
        <v>Y</v>
      </c>
      <c r="P71" s="647" t="str">
        <f ca="1">HYPERLINK(CONCATENATE("[",filename,"]gt_","powersave"), "powersave")</f>
        <v>powersave</v>
      </c>
      <c r="Q71" s="114"/>
      <c r="R71" s="137"/>
    </row>
    <row r="72" spans="1:23" s="35" customFormat="1" ht="25.5" x14ac:dyDescent="0.2">
      <c r="A72" s="131" t="s">
        <v>885</v>
      </c>
      <c r="B72" s="131" t="s">
        <v>259</v>
      </c>
      <c r="C72" s="124"/>
      <c r="D72" s="124" t="s">
        <v>106</v>
      </c>
      <c r="E72" s="124">
        <v>0</v>
      </c>
      <c r="F72" s="124" t="s">
        <v>680</v>
      </c>
      <c r="G72" s="124"/>
      <c r="H72" s="124"/>
      <c r="I72" s="124"/>
      <c r="J72" s="193"/>
      <c r="K72" s="137"/>
      <c r="L72" s="131" t="s">
        <v>608</v>
      </c>
      <c r="M72" s="137" t="s">
        <v>2423</v>
      </c>
      <c r="N72" s="456"/>
      <c r="O72" s="114"/>
      <c r="P72" s="647" t="str">
        <f ca="1">HYPERLINK(CONCATENATE("[",filename,"]gt_","powersave"), "powersave")</f>
        <v>powersave</v>
      </c>
      <c r="Q72" s="114"/>
      <c r="R72" s="137"/>
    </row>
    <row r="73" spans="1:23" s="342" customFormat="1" ht="38.25" x14ac:dyDescent="0.2">
      <c r="A73" s="342" t="s">
        <v>886</v>
      </c>
      <c r="B73" s="131" t="s">
        <v>259</v>
      </c>
      <c r="C73" s="124"/>
      <c r="D73" s="124"/>
      <c r="E73" s="124" t="s">
        <v>2759</v>
      </c>
      <c r="F73" s="124" t="s">
        <v>680</v>
      </c>
      <c r="G73" s="124"/>
      <c r="H73" s="124"/>
      <c r="I73" s="124"/>
      <c r="J73" s="193" t="s">
        <v>252</v>
      </c>
      <c r="K73" s="137"/>
      <c r="L73" s="131" t="s">
        <v>608</v>
      </c>
      <c r="M73" s="137" t="s">
        <v>1960</v>
      </c>
      <c r="N73" s="371"/>
      <c r="O73" s="371" t="s">
        <v>252</v>
      </c>
      <c r="P73" s="371"/>
      <c r="Q73" s="371"/>
      <c r="R73" s="528"/>
    </row>
    <row r="74" spans="1:23" s="35" customFormat="1" ht="127.5" x14ac:dyDescent="0.2">
      <c r="A74" s="131" t="s">
        <v>1286</v>
      </c>
      <c r="B74" s="131" t="s">
        <v>259</v>
      </c>
      <c r="C74" s="124" t="s">
        <v>106</v>
      </c>
      <c r="D74" s="124" t="s">
        <v>106</v>
      </c>
      <c r="E74" s="124">
        <v>0</v>
      </c>
      <c r="F74" s="124" t="s">
        <v>680</v>
      </c>
      <c r="G74" s="124"/>
      <c r="H74" s="124"/>
      <c r="I74" s="124"/>
      <c r="J74" s="193"/>
      <c r="K74" s="137"/>
      <c r="L74" s="131" t="s">
        <v>3526</v>
      </c>
      <c r="M74" s="137" t="s">
        <v>3525</v>
      </c>
      <c r="N74" s="647"/>
      <c r="O74" s="114"/>
      <c r="P74" s="647" t="str">
        <f ca="1">HYPERLINK(CONCATENATE("[",filename,"]gt_","debugmode"), "debugmode")</f>
        <v>debugmode</v>
      </c>
      <c r="Q74" s="114"/>
      <c r="R74" s="137"/>
    </row>
    <row r="75" spans="1:23" s="342" customFormat="1" ht="25.5" x14ac:dyDescent="0.2">
      <c r="A75" s="342" t="s">
        <v>888</v>
      </c>
      <c r="B75" s="131" t="s">
        <v>259</v>
      </c>
      <c r="C75" s="124"/>
      <c r="D75" s="124"/>
      <c r="E75" s="124">
        <v>1</v>
      </c>
      <c r="F75" s="124" t="s">
        <v>680</v>
      </c>
      <c r="G75" s="124">
        <v>3</v>
      </c>
      <c r="H75" s="124">
        <v>3</v>
      </c>
      <c r="I75" s="124"/>
      <c r="J75" s="193" t="s">
        <v>252</v>
      </c>
      <c r="K75" s="137" t="s">
        <v>42</v>
      </c>
      <c r="L75" s="131" t="s">
        <v>1252</v>
      </c>
      <c r="M75" s="137" t="s">
        <v>41</v>
      </c>
      <c r="N75" s="371" t="s">
        <v>639</v>
      </c>
      <c r="O75" s="371"/>
      <c r="P75" s="371"/>
      <c r="Q75" s="371"/>
      <c r="R75" s="528"/>
    </row>
    <row r="76" spans="1:23" s="35" customFormat="1" ht="47.25" customHeight="1" x14ac:dyDescent="0.2">
      <c r="A76" s="131" t="s">
        <v>889</v>
      </c>
      <c r="B76" s="131" t="s">
        <v>259</v>
      </c>
      <c r="C76" s="124"/>
      <c r="D76" s="124" t="s">
        <v>106</v>
      </c>
      <c r="E76" s="124">
        <v>0</v>
      </c>
      <c r="F76" s="124" t="s">
        <v>680</v>
      </c>
      <c r="G76" s="124"/>
      <c r="H76" s="124"/>
      <c r="I76" s="124"/>
      <c r="J76" s="193"/>
      <c r="K76" s="137"/>
      <c r="L76" s="137" t="s">
        <v>606</v>
      </c>
      <c r="M76" s="137" t="s">
        <v>2958</v>
      </c>
      <c r="N76" s="647" t="str">
        <f ca="1">HYPERLINK(CONCATENATE("[",filename_docx,"]qcom_",A76), "Yes")</f>
        <v>Yes</v>
      </c>
      <c r="O76" s="114"/>
      <c r="P76" s="114"/>
      <c r="Q76" s="114"/>
      <c r="R76" s="137"/>
    </row>
    <row r="77" spans="1:23" s="131" customFormat="1" ht="165.75" x14ac:dyDescent="0.2">
      <c r="A77" s="131" t="s">
        <v>1750</v>
      </c>
      <c r="B77" s="131" t="s">
        <v>259</v>
      </c>
      <c r="C77" s="124"/>
      <c r="D77" s="124" t="s">
        <v>106</v>
      </c>
      <c r="E77" s="124" t="s">
        <v>2759</v>
      </c>
      <c r="F77" s="124" t="s">
        <v>680</v>
      </c>
      <c r="G77" s="124"/>
      <c r="H77" s="124">
        <v>1</v>
      </c>
      <c r="I77" s="124"/>
      <c r="J77" s="193"/>
      <c r="K77" s="137"/>
      <c r="L77" s="137" t="s">
        <v>1751</v>
      </c>
      <c r="M77" s="137" t="s">
        <v>3414</v>
      </c>
      <c r="N77" s="456"/>
      <c r="O77" s="114"/>
      <c r="P77" s="114"/>
      <c r="Q77" s="114"/>
      <c r="R77" s="137"/>
    </row>
    <row r="78" spans="1:23" s="131" customFormat="1" ht="257.25" customHeight="1" x14ac:dyDescent="0.2">
      <c r="A78" s="131" t="s">
        <v>890</v>
      </c>
      <c r="B78" s="131" t="s">
        <v>259</v>
      </c>
      <c r="C78" s="124"/>
      <c r="D78" s="124" t="s">
        <v>106</v>
      </c>
      <c r="E78" s="124">
        <v>0</v>
      </c>
      <c r="F78" s="124" t="s">
        <v>680</v>
      </c>
      <c r="G78" s="124"/>
      <c r="H78" s="124"/>
      <c r="I78" s="124" t="s">
        <v>732</v>
      </c>
      <c r="J78" s="193"/>
      <c r="K78" s="137"/>
      <c r="L78" s="137" t="s">
        <v>3755</v>
      </c>
      <c r="M78" s="137" t="s">
        <v>3965</v>
      </c>
      <c r="N78" s="456"/>
      <c r="O78" s="647" t="str">
        <f ca="1">HYPERLINK(CONCATENATE("[",filename,"]sth_",A78), "Y")</f>
        <v>Y</v>
      </c>
      <c r="P78" s="114"/>
      <c r="Q78" s="114"/>
      <c r="R78" s="137"/>
    </row>
    <row r="79" spans="1:23" s="130" customFormat="1" ht="51" x14ac:dyDescent="0.2">
      <c r="A79" s="129" t="s">
        <v>891</v>
      </c>
      <c r="B79" s="129" t="s">
        <v>259</v>
      </c>
      <c r="C79" s="132" t="s">
        <v>106</v>
      </c>
      <c r="D79" s="132" t="s">
        <v>106</v>
      </c>
      <c r="E79" s="132">
        <v>0</v>
      </c>
      <c r="F79" s="132" t="s">
        <v>680</v>
      </c>
      <c r="G79" s="132"/>
      <c r="H79" s="132"/>
      <c r="I79" s="132"/>
      <c r="J79" s="676"/>
      <c r="K79" s="134"/>
      <c r="L79" s="134" t="s">
        <v>608</v>
      </c>
      <c r="M79" s="134" t="s">
        <v>3825</v>
      </c>
      <c r="N79" s="647" t="str">
        <f ca="1">HYPERLINK(CONCATENATE("[",filename_docx,"]qcom_",A79), "s4.7")</f>
        <v>s4.7</v>
      </c>
      <c r="O79" s="113"/>
      <c r="P79" s="862"/>
      <c r="Q79" s="862" t="s">
        <v>847</v>
      </c>
      <c r="R79" s="454" t="s">
        <v>849</v>
      </c>
      <c r="S79" s="454" t="s">
        <v>851</v>
      </c>
      <c r="T79" s="454" t="s">
        <v>872</v>
      </c>
      <c r="U79" s="454" t="s">
        <v>1169</v>
      </c>
      <c r="V79" s="454" t="s">
        <v>865</v>
      </c>
      <c r="W79" s="863" t="s">
        <v>3826</v>
      </c>
    </row>
    <row r="80" spans="1:23" s="298" customFormat="1" ht="42" customHeight="1" x14ac:dyDescent="0.2">
      <c r="A80" s="129" t="s">
        <v>2937</v>
      </c>
      <c r="B80" s="129" t="s">
        <v>259</v>
      </c>
      <c r="C80" s="132"/>
      <c r="D80" s="132" t="s">
        <v>106</v>
      </c>
      <c r="E80" s="132">
        <v>0</v>
      </c>
      <c r="F80" s="132">
        <v>1</v>
      </c>
      <c r="G80" s="132"/>
      <c r="H80" s="132"/>
      <c r="I80" s="132" t="s">
        <v>2446</v>
      </c>
      <c r="J80" s="676"/>
      <c r="K80" s="134"/>
      <c r="L80" s="131"/>
      <c r="M80" s="134" t="s">
        <v>2951</v>
      </c>
      <c r="N80" s="457"/>
      <c r="O80" s="460" t="str">
        <f ca="1">HYPERLINK(CONCATENATE("[",filename,"]sth_",A80), "Y")</f>
        <v>Y</v>
      </c>
      <c r="P80" s="456"/>
      <c r="Q80" s="457"/>
      <c r="R80" s="560"/>
    </row>
    <row r="81" spans="1:18" s="129" customFormat="1" ht="25.5" x14ac:dyDescent="0.2">
      <c r="A81" s="129" t="s">
        <v>1935</v>
      </c>
      <c r="B81" s="129" t="s">
        <v>259</v>
      </c>
      <c r="C81" s="132"/>
      <c r="D81" s="132"/>
      <c r="E81" s="132">
        <v>0</v>
      </c>
      <c r="F81" s="132" t="s">
        <v>680</v>
      </c>
      <c r="G81" s="132"/>
      <c r="H81" s="132"/>
      <c r="I81" s="132"/>
      <c r="J81" s="676"/>
      <c r="K81" s="134"/>
      <c r="L81" s="134" t="s">
        <v>761</v>
      </c>
      <c r="M81" s="134" t="s">
        <v>3664</v>
      </c>
      <c r="N81" s="457"/>
      <c r="O81" s="113"/>
      <c r="P81" s="113"/>
      <c r="Q81" s="113"/>
      <c r="R81" s="134"/>
    </row>
    <row r="82" spans="1:18" s="129" customFormat="1" ht="38.25" x14ac:dyDescent="0.2">
      <c r="A82" s="129" t="s">
        <v>1934</v>
      </c>
      <c r="B82" s="129" t="s">
        <v>259</v>
      </c>
      <c r="C82" s="132"/>
      <c r="D82" s="132"/>
      <c r="E82" s="132" t="s">
        <v>537</v>
      </c>
      <c r="F82" s="132">
        <v>1</v>
      </c>
      <c r="G82" s="132"/>
      <c r="H82" s="132"/>
      <c r="I82" s="132" t="s">
        <v>2446</v>
      </c>
      <c r="J82" s="676"/>
      <c r="K82" s="134" t="s">
        <v>2941</v>
      </c>
      <c r="L82" s="131" t="s">
        <v>1251</v>
      </c>
      <c r="M82" s="134" t="s">
        <v>3091</v>
      </c>
      <c r="N82" s="457"/>
      <c r="O82" s="647" t="str">
        <f ca="1">HYPERLINK(CONCATENATE("[",filename,"]sth_",A82), "Y")</f>
        <v>Y</v>
      </c>
      <c r="P82" s="647" t="str">
        <f ca="1">HYPERLINK(CONCATENATE("[",filename,"]gt_","MUF"), "MUF")</f>
        <v>MUF</v>
      </c>
      <c r="Q82" s="647" t="str">
        <f ca="1">HYPERLINK(CONCATENATE("[",filename,"]gt_","mumaxrate"), "mumaxrate")</f>
        <v>mumaxrate</v>
      </c>
      <c r="R82" s="134"/>
    </row>
    <row r="83" spans="1:18" s="129" customFormat="1" ht="127.5" x14ac:dyDescent="0.2">
      <c r="A83" s="129" t="s">
        <v>2352</v>
      </c>
      <c r="B83" s="129" t="s">
        <v>259</v>
      </c>
      <c r="C83" s="132"/>
      <c r="D83" s="132" t="s">
        <v>106</v>
      </c>
      <c r="E83" s="132">
        <v>0</v>
      </c>
      <c r="F83" s="132">
        <v>1</v>
      </c>
      <c r="G83" s="132">
        <v>3</v>
      </c>
      <c r="H83" s="132">
        <v>1</v>
      </c>
      <c r="I83" s="132" t="s">
        <v>2446</v>
      </c>
      <c r="J83" s="676"/>
      <c r="K83" s="134" t="s">
        <v>2452</v>
      </c>
      <c r="L83" s="137" t="s">
        <v>2453</v>
      </c>
      <c r="M83" s="137" t="s">
        <v>2949</v>
      </c>
      <c r="N83" s="647" t="str">
        <f ca="1">HYPERLINK(CONCATENATE("[",filename_docx,"]qcom_",A83), "Yes")</f>
        <v>Yes</v>
      </c>
      <c r="O83" s="647" t="str">
        <f ca="1">HYPERLINK(CONCATENATE("[",filename,"]sth_",A83), "Y")</f>
        <v>Y</v>
      </c>
      <c r="P83" s="647" t="str">
        <f ca="1">HYPERLINK(CONCATENATE("[",filename,"]gt_","hexstring"), "hexstring")</f>
        <v>hexstring</v>
      </c>
      <c r="Q83" s="113"/>
      <c r="R83" s="134"/>
    </row>
    <row r="84" spans="1:18" s="129" customFormat="1" ht="77.25" customHeight="1" x14ac:dyDescent="0.2">
      <c r="A84" s="129" t="s">
        <v>1956</v>
      </c>
      <c r="B84" s="129" t="s">
        <v>259</v>
      </c>
      <c r="C84" s="132"/>
      <c r="D84" s="132" t="s">
        <v>106</v>
      </c>
      <c r="E84" s="132">
        <v>2</v>
      </c>
      <c r="F84" s="132">
        <v>1</v>
      </c>
      <c r="G84" s="132"/>
      <c r="H84" s="132"/>
      <c r="I84" s="132" t="s">
        <v>732</v>
      </c>
      <c r="J84" s="676"/>
      <c r="K84" s="137" t="s">
        <v>2353</v>
      </c>
      <c r="L84" s="131" t="s">
        <v>1251</v>
      </c>
      <c r="M84" s="137" t="s">
        <v>2931</v>
      </c>
      <c r="N84" s="457"/>
      <c r="O84" s="647" t="str">
        <f ca="1">HYPERLINK(CONCATENATE("[",filename,"]sth_",A84), "Y")</f>
        <v>Y</v>
      </c>
      <c r="P84" s="113"/>
      <c r="Q84" s="113"/>
      <c r="R84" s="134"/>
    </row>
    <row r="85" spans="1:18" s="317" customFormat="1" ht="28.5" customHeight="1" x14ac:dyDescent="0.2">
      <c r="A85" s="313" t="s">
        <v>1059</v>
      </c>
      <c r="B85" s="721" t="s">
        <v>3246</v>
      </c>
      <c r="C85" s="314"/>
      <c r="D85" s="314"/>
      <c r="E85" s="314"/>
      <c r="F85" s="314"/>
      <c r="G85" s="314"/>
      <c r="H85" s="314"/>
      <c r="I85" s="314"/>
      <c r="J85" s="315"/>
      <c r="K85" s="316"/>
      <c r="M85" s="316"/>
      <c r="N85" s="434"/>
      <c r="O85" s="443"/>
      <c r="P85" s="443"/>
      <c r="Q85" s="443"/>
      <c r="R85" s="316"/>
    </row>
    <row r="86" spans="1:18" s="35" customFormat="1" ht="51" x14ac:dyDescent="0.2">
      <c r="A86" s="131" t="s">
        <v>892</v>
      </c>
      <c r="B86" s="131" t="s">
        <v>1522</v>
      </c>
      <c r="C86" s="124"/>
      <c r="D86" s="124" t="s">
        <v>106</v>
      </c>
      <c r="E86" s="124">
        <v>0</v>
      </c>
      <c r="F86" s="124" t="s">
        <v>680</v>
      </c>
      <c r="G86" s="124"/>
      <c r="H86" s="124">
        <v>1</v>
      </c>
      <c r="I86" s="124"/>
      <c r="J86" s="193"/>
      <c r="K86" s="137" t="s">
        <v>536</v>
      </c>
      <c r="L86" s="137" t="s">
        <v>2233</v>
      </c>
      <c r="M86" s="137" t="s">
        <v>2236</v>
      </c>
      <c r="N86" s="647" t="str">
        <f ca="1">HYPERLINK(CONCATENATE("[",filename_docx,"]qcom_",A86), "Yes")</f>
        <v>Yes</v>
      </c>
      <c r="O86" s="114"/>
      <c r="P86" s="647" t="str">
        <f ca="1">HYPERLINK(CONCATENATE("[",filename,"]gt_","btable"), "btable")</f>
        <v>btable</v>
      </c>
      <c r="Q86" s="114"/>
      <c r="R86" s="137"/>
    </row>
    <row r="87" spans="1:18" s="35" customFormat="1" ht="25.5" x14ac:dyDescent="0.2">
      <c r="A87" s="131" t="s">
        <v>893</v>
      </c>
      <c r="B87" s="131" t="s">
        <v>1522</v>
      </c>
      <c r="C87" s="124"/>
      <c r="D87" s="124" t="s">
        <v>106</v>
      </c>
      <c r="E87" s="124">
        <v>0</v>
      </c>
      <c r="F87" s="124" t="s">
        <v>680</v>
      </c>
      <c r="G87" s="124"/>
      <c r="H87" s="124"/>
      <c r="I87" s="124"/>
      <c r="J87" s="193"/>
      <c r="K87" s="137" t="s">
        <v>536</v>
      </c>
      <c r="L87" s="137" t="s">
        <v>2233</v>
      </c>
      <c r="M87" s="137" t="s">
        <v>2235</v>
      </c>
      <c r="N87" s="456"/>
      <c r="O87" s="114"/>
      <c r="P87" s="647" t="str">
        <f ca="1">HYPERLINK(CONCATENATE("[",filename,"]gt_","btable"), "btable")</f>
        <v>btable</v>
      </c>
      <c r="Q87" s="114"/>
      <c r="R87" s="137"/>
    </row>
    <row r="88" spans="1:18" s="35" customFormat="1" ht="25.5" x14ac:dyDescent="0.2">
      <c r="A88" s="131" t="s">
        <v>894</v>
      </c>
      <c r="B88" s="131" t="s">
        <v>1522</v>
      </c>
      <c r="C88" s="124"/>
      <c r="D88" s="124" t="s">
        <v>106</v>
      </c>
      <c r="E88" s="124">
        <v>0</v>
      </c>
      <c r="F88" s="124" t="s">
        <v>680</v>
      </c>
      <c r="G88" s="124"/>
      <c r="H88" s="124"/>
      <c r="I88" s="124"/>
      <c r="J88" s="193"/>
      <c r="K88" s="137" t="s">
        <v>536</v>
      </c>
      <c r="L88" s="137" t="s">
        <v>2232</v>
      </c>
      <c r="M88" s="137" t="s">
        <v>2234</v>
      </c>
      <c r="N88" s="456"/>
      <c r="O88" s="114"/>
      <c r="P88" s="647" t="str">
        <f ca="1">HYPERLINK(CONCATENATE("[",filename,"]gt_","btable"), "btable")</f>
        <v>btable</v>
      </c>
      <c r="Q88" s="114"/>
      <c r="R88" s="137"/>
    </row>
    <row r="89" spans="1:18" s="317" customFormat="1" ht="28.5" customHeight="1" x14ac:dyDescent="0.2">
      <c r="A89" s="313" t="s">
        <v>263</v>
      </c>
      <c r="B89" s="721" t="s">
        <v>3247</v>
      </c>
      <c r="C89" s="314"/>
      <c r="D89" s="314"/>
      <c r="E89" s="314"/>
      <c r="F89" s="314"/>
      <c r="G89" s="314"/>
      <c r="H89" s="314"/>
      <c r="I89" s="314"/>
      <c r="J89" s="315"/>
      <c r="K89" s="316"/>
      <c r="M89" s="316"/>
      <c r="N89" s="434"/>
      <c r="O89" s="443"/>
      <c r="P89" s="443"/>
      <c r="Q89" s="443"/>
      <c r="R89" s="316"/>
    </row>
    <row r="90" spans="1:18" s="35" customFormat="1" ht="25.5" x14ac:dyDescent="0.2">
      <c r="A90" s="131" t="s">
        <v>895</v>
      </c>
      <c r="B90" s="131" t="s">
        <v>16</v>
      </c>
      <c r="C90" s="124" t="s">
        <v>106</v>
      </c>
      <c r="D90" s="124" t="s">
        <v>106</v>
      </c>
      <c r="E90" s="124">
        <v>0</v>
      </c>
      <c r="F90" s="124" t="s">
        <v>680</v>
      </c>
      <c r="G90" s="124"/>
      <c r="H90" s="124"/>
      <c r="I90" s="124"/>
      <c r="J90" s="193"/>
      <c r="K90" s="137"/>
      <c r="L90" s="131" t="s">
        <v>536</v>
      </c>
      <c r="M90" s="137" t="s">
        <v>1626</v>
      </c>
      <c r="N90" s="456"/>
      <c r="O90" s="114"/>
      <c r="P90" s="114"/>
      <c r="Q90" s="114"/>
      <c r="R90" s="137"/>
    </row>
    <row r="91" spans="1:18" s="35" customFormat="1" ht="63.75" x14ac:dyDescent="0.2">
      <c r="A91" s="131" t="s">
        <v>1516</v>
      </c>
      <c r="B91" s="131" t="s">
        <v>16</v>
      </c>
      <c r="C91" s="124"/>
      <c r="D91" s="124"/>
      <c r="E91" s="124" t="s">
        <v>537</v>
      </c>
      <c r="F91" s="124">
        <v>1</v>
      </c>
      <c r="G91" s="124"/>
      <c r="H91" s="124">
        <v>3</v>
      </c>
      <c r="I91" s="124" t="s">
        <v>732</v>
      </c>
      <c r="J91" s="193"/>
      <c r="K91" s="137" t="s">
        <v>679</v>
      </c>
      <c r="L91" s="131" t="s">
        <v>1251</v>
      </c>
      <c r="M91" s="137" t="s">
        <v>3665</v>
      </c>
      <c r="N91" s="456"/>
      <c r="O91" s="647" t="str">
        <f ca="1">HYPERLINK(CONCATENATE("[",filename,"]sth_",A91), "Y")</f>
        <v>Y</v>
      </c>
      <c r="P91" s="114"/>
      <c r="Q91" s="114"/>
      <c r="R91" s="137"/>
    </row>
    <row r="92" spans="1:18" s="35" customFormat="1" ht="38.25" x14ac:dyDescent="0.2">
      <c r="A92" s="131" t="s">
        <v>896</v>
      </c>
      <c r="B92" s="131" t="s">
        <v>16</v>
      </c>
      <c r="C92" s="124" t="s">
        <v>106</v>
      </c>
      <c r="D92" s="124" t="s">
        <v>106</v>
      </c>
      <c r="E92" s="124">
        <v>0</v>
      </c>
      <c r="F92" s="124" t="s">
        <v>680</v>
      </c>
      <c r="G92" s="124"/>
      <c r="H92" s="124"/>
      <c r="I92" s="124"/>
      <c r="J92" s="193"/>
      <c r="K92" s="137"/>
      <c r="L92" s="131" t="s">
        <v>761</v>
      </c>
      <c r="M92" s="137" t="s">
        <v>2449</v>
      </c>
      <c r="N92" s="456"/>
      <c r="O92" s="114"/>
      <c r="P92" s="114"/>
      <c r="Q92" s="114"/>
      <c r="R92" s="137"/>
    </row>
    <row r="93" spans="1:18" s="35" customFormat="1" ht="38.25" x14ac:dyDescent="0.2">
      <c r="A93" s="131" t="s">
        <v>897</v>
      </c>
      <c r="B93" s="131" t="s">
        <v>16</v>
      </c>
      <c r="C93" s="124" t="s">
        <v>106</v>
      </c>
      <c r="D93" s="124" t="s">
        <v>106</v>
      </c>
      <c r="E93" s="124">
        <v>0</v>
      </c>
      <c r="F93" s="124" t="s">
        <v>680</v>
      </c>
      <c r="G93" s="124"/>
      <c r="H93" s="124"/>
      <c r="I93" s="124"/>
      <c r="J93" s="193"/>
      <c r="K93" s="137"/>
      <c r="L93" s="131" t="s">
        <v>607</v>
      </c>
      <c r="M93" s="137" t="s">
        <v>1492</v>
      </c>
      <c r="N93" s="456"/>
      <c r="O93" s="114"/>
      <c r="P93" s="114"/>
      <c r="Q93" s="114"/>
      <c r="R93" s="137"/>
    </row>
    <row r="94" spans="1:18" s="212" customFormat="1" ht="178.5" x14ac:dyDescent="0.2">
      <c r="A94" s="169" t="s">
        <v>1495</v>
      </c>
      <c r="B94" s="169" t="s">
        <v>16</v>
      </c>
      <c r="C94" s="170"/>
      <c r="D94" s="170" t="s">
        <v>732</v>
      </c>
      <c r="E94" s="170"/>
      <c r="F94" s="170" t="s">
        <v>680</v>
      </c>
      <c r="G94" s="170">
        <v>2</v>
      </c>
      <c r="H94" s="170"/>
      <c r="I94" s="170"/>
      <c r="J94" s="677" t="s">
        <v>252</v>
      </c>
      <c r="K94" s="171" t="s">
        <v>1496</v>
      </c>
      <c r="L94" s="171" t="s">
        <v>1497</v>
      </c>
      <c r="M94" s="171" t="s">
        <v>1727</v>
      </c>
      <c r="N94" s="458"/>
      <c r="O94" s="195"/>
      <c r="P94" s="195"/>
      <c r="Q94" s="195"/>
      <c r="R94" s="171"/>
    </row>
    <row r="95" spans="1:18" s="297" customFormat="1" ht="126" customHeight="1" x14ac:dyDescent="0.2">
      <c r="A95" s="131" t="s">
        <v>1629</v>
      </c>
      <c r="B95" s="131" t="s">
        <v>16</v>
      </c>
      <c r="C95" s="124"/>
      <c r="D95" s="124"/>
      <c r="E95" s="124" t="s">
        <v>537</v>
      </c>
      <c r="F95" s="124">
        <v>1</v>
      </c>
      <c r="G95" s="124"/>
      <c r="H95" s="124">
        <v>1</v>
      </c>
      <c r="I95" s="124" t="s">
        <v>2446</v>
      </c>
      <c r="J95" s="193"/>
      <c r="K95" s="137" t="s">
        <v>1631</v>
      </c>
      <c r="L95" s="131" t="s">
        <v>236</v>
      </c>
      <c r="M95" s="137" t="s">
        <v>3880</v>
      </c>
      <c r="N95" s="456"/>
      <c r="O95" s="647" t="str">
        <f ca="1">HYPERLINK(CONCATENATE("[",filename,"]sth_",A95), "Y")</f>
        <v>Y</v>
      </c>
      <c r="P95" s="114"/>
      <c r="Q95" s="114"/>
      <c r="R95" s="137"/>
    </row>
    <row r="96" spans="1:18" s="297" customFormat="1" ht="25.5" x14ac:dyDescent="0.2">
      <c r="A96" s="131" t="s">
        <v>1630</v>
      </c>
      <c r="B96" s="131" t="s">
        <v>16</v>
      </c>
      <c r="C96" s="124"/>
      <c r="D96" s="124" t="s">
        <v>106</v>
      </c>
      <c r="E96" s="124">
        <v>0</v>
      </c>
      <c r="F96" s="124" t="s">
        <v>680</v>
      </c>
      <c r="G96" s="124"/>
      <c r="H96" s="124"/>
      <c r="I96" s="124"/>
      <c r="J96" s="193"/>
      <c r="K96" s="137" t="s">
        <v>3504</v>
      </c>
      <c r="L96" s="137" t="s">
        <v>1627</v>
      </c>
      <c r="M96" s="137" t="s">
        <v>2049</v>
      </c>
      <c r="N96" s="456"/>
      <c r="O96" s="114"/>
      <c r="P96" s="647" t="s">
        <v>1160</v>
      </c>
      <c r="Q96" s="114"/>
      <c r="R96" s="137"/>
    </row>
    <row r="97" spans="1:18" s="297" customFormat="1" ht="38.25" x14ac:dyDescent="0.2">
      <c r="A97" s="131" t="s">
        <v>2760</v>
      </c>
      <c r="B97" s="131" t="s">
        <v>16</v>
      </c>
      <c r="C97" s="124"/>
      <c r="D97" s="124"/>
      <c r="E97" s="124" t="s">
        <v>2759</v>
      </c>
      <c r="F97" s="124">
        <v>1</v>
      </c>
      <c r="G97" s="124"/>
      <c r="H97" s="124"/>
      <c r="I97" s="124" t="s">
        <v>2446</v>
      </c>
      <c r="J97" s="193"/>
      <c r="K97" s="137" t="s">
        <v>761</v>
      </c>
      <c r="L97" s="137" t="s">
        <v>1251</v>
      </c>
      <c r="M97" s="137" t="s">
        <v>3879</v>
      </c>
      <c r="N97" s="456"/>
      <c r="O97" s="456" t="s">
        <v>2762</v>
      </c>
      <c r="P97" s="456"/>
      <c r="Q97" s="456"/>
      <c r="R97" s="462"/>
    </row>
    <row r="98" spans="1:18" s="297" customFormat="1" x14ac:dyDescent="0.2">
      <c r="A98" s="131" t="s">
        <v>2761</v>
      </c>
      <c r="B98" s="131" t="s">
        <v>16</v>
      </c>
      <c r="C98" s="124"/>
      <c r="D98" s="124"/>
      <c r="E98" s="124">
        <v>0</v>
      </c>
      <c r="F98" s="124" t="s">
        <v>680</v>
      </c>
      <c r="G98" s="124"/>
      <c r="H98" s="124"/>
      <c r="I98" s="124"/>
      <c r="J98" s="193"/>
      <c r="K98" s="137"/>
      <c r="L98" s="137" t="s">
        <v>761</v>
      </c>
      <c r="M98" s="137" t="s">
        <v>2764</v>
      </c>
      <c r="N98" s="456"/>
      <c r="O98" s="456"/>
      <c r="P98" s="456"/>
      <c r="Q98" s="456"/>
      <c r="R98" s="462"/>
    </row>
    <row r="99" spans="1:18" s="35" customFormat="1" ht="76.5" x14ac:dyDescent="0.2">
      <c r="A99" s="342" t="s">
        <v>898</v>
      </c>
      <c r="B99" s="131" t="s">
        <v>16</v>
      </c>
      <c r="C99" s="124" t="s">
        <v>106</v>
      </c>
      <c r="D99" s="124" t="s">
        <v>106</v>
      </c>
      <c r="E99" s="124">
        <v>0</v>
      </c>
      <c r="F99" s="124" t="s">
        <v>680</v>
      </c>
      <c r="G99" s="124"/>
      <c r="H99" s="124"/>
      <c r="I99" s="124"/>
      <c r="J99" s="193" t="s">
        <v>252</v>
      </c>
      <c r="K99" s="137"/>
      <c r="L99" s="131" t="s">
        <v>608</v>
      </c>
      <c r="M99" s="137" t="s">
        <v>22</v>
      </c>
      <c r="N99" s="456"/>
      <c r="O99" s="114"/>
      <c r="P99" s="114"/>
      <c r="Q99" s="114"/>
      <c r="R99" s="137"/>
    </row>
    <row r="100" spans="1:18" s="342" customFormat="1" ht="76.5" x14ac:dyDescent="0.2">
      <c r="A100" s="342" t="s">
        <v>899</v>
      </c>
      <c r="B100" s="131" t="s">
        <v>16</v>
      </c>
      <c r="C100" s="124" t="s">
        <v>106</v>
      </c>
      <c r="D100" s="124" t="s">
        <v>106</v>
      </c>
      <c r="E100" s="124">
        <v>0</v>
      </c>
      <c r="F100" s="124" t="s">
        <v>680</v>
      </c>
      <c r="G100" s="124"/>
      <c r="H100" s="124"/>
      <c r="I100" s="124"/>
      <c r="J100" s="193" t="s">
        <v>252</v>
      </c>
      <c r="K100" s="137"/>
      <c r="L100" s="131" t="s">
        <v>536</v>
      </c>
      <c r="M100" s="137" t="s">
        <v>1961</v>
      </c>
      <c r="N100" s="371"/>
      <c r="O100" s="371"/>
      <c r="P100" s="371"/>
      <c r="Q100" s="371"/>
      <c r="R100" s="528"/>
    </row>
    <row r="101" spans="1:18" s="342" customFormat="1" ht="38.25" x14ac:dyDescent="0.2">
      <c r="A101" s="342" t="s">
        <v>900</v>
      </c>
      <c r="B101" s="131" t="s">
        <v>16</v>
      </c>
      <c r="C101" s="124"/>
      <c r="D101" s="124" t="s">
        <v>106</v>
      </c>
      <c r="E101" s="124">
        <v>2</v>
      </c>
      <c r="F101" s="124">
        <v>1</v>
      </c>
      <c r="G101" s="124"/>
      <c r="H101" s="124">
        <v>3</v>
      </c>
      <c r="I101" s="124"/>
      <c r="J101" s="193" t="s">
        <v>252</v>
      </c>
      <c r="K101" s="137" t="s">
        <v>607</v>
      </c>
      <c r="L101" s="131" t="s">
        <v>786</v>
      </c>
      <c r="M101" s="137" t="s">
        <v>1493</v>
      </c>
      <c r="N101" s="371" t="s">
        <v>639</v>
      </c>
      <c r="O101" s="371"/>
      <c r="P101" s="371"/>
      <c r="Q101" s="371"/>
      <c r="R101" s="528"/>
    </row>
    <row r="102" spans="1:18" s="317" customFormat="1" ht="28.5" customHeight="1" x14ac:dyDescent="0.2">
      <c r="A102" s="313" t="s">
        <v>1300</v>
      </c>
      <c r="B102" s="721" t="s">
        <v>3248</v>
      </c>
      <c r="C102" s="314"/>
      <c r="D102" s="314"/>
      <c r="E102" s="314"/>
      <c r="F102" s="314"/>
      <c r="G102" s="314"/>
      <c r="H102" s="314"/>
      <c r="I102" s="314"/>
      <c r="J102" s="315"/>
      <c r="K102" s="316"/>
      <c r="M102" s="319" t="s">
        <v>1301</v>
      </c>
      <c r="N102" s="434"/>
      <c r="O102" s="443"/>
      <c r="P102" s="443"/>
      <c r="Q102" s="443"/>
      <c r="R102" s="316"/>
    </row>
    <row r="103" spans="1:18" s="131" customFormat="1" ht="51" x14ac:dyDescent="0.2">
      <c r="A103" s="131" t="s">
        <v>1302</v>
      </c>
      <c r="B103" s="131" t="s">
        <v>1302</v>
      </c>
      <c r="C103" s="124"/>
      <c r="D103" s="124" t="s">
        <v>106</v>
      </c>
      <c r="E103" s="124"/>
      <c r="F103" s="124" t="s">
        <v>680</v>
      </c>
      <c r="G103" s="124"/>
      <c r="H103" s="124"/>
      <c r="I103" s="124" t="s">
        <v>106</v>
      </c>
      <c r="J103" s="193"/>
      <c r="K103" s="137" t="s">
        <v>1304</v>
      </c>
      <c r="L103" s="137" t="s">
        <v>3475</v>
      </c>
      <c r="M103" s="137" t="s">
        <v>1607</v>
      </c>
      <c r="N103" s="456"/>
      <c r="O103" s="114"/>
      <c r="P103" s="114"/>
      <c r="Q103" s="114"/>
      <c r="R103" s="137"/>
    </row>
    <row r="104" spans="1:18" s="342" customFormat="1" ht="51" x14ac:dyDescent="0.2">
      <c r="A104" s="342" t="s">
        <v>1311</v>
      </c>
      <c r="B104" s="131" t="s">
        <v>1302</v>
      </c>
      <c r="C104" s="124"/>
      <c r="D104" s="124" t="s">
        <v>106</v>
      </c>
      <c r="E104" s="124"/>
      <c r="F104" s="124" t="s">
        <v>680</v>
      </c>
      <c r="G104" s="124">
        <v>1</v>
      </c>
      <c r="H104" s="124"/>
      <c r="I104" s="124"/>
      <c r="J104" s="193" t="s">
        <v>252</v>
      </c>
      <c r="K104" s="137" t="s">
        <v>1312</v>
      </c>
      <c r="L104" s="137" t="s">
        <v>1161</v>
      </c>
      <c r="M104" s="137" t="s">
        <v>3092</v>
      </c>
      <c r="N104" s="371"/>
      <c r="O104" s="371"/>
      <c r="P104" s="371"/>
      <c r="Q104" s="371"/>
      <c r="R104" s="528"/>
    </row>
    <row r="105" spans="1:18" s="131" customFormat="1" ht="51" x14ac:dyDescent="0.2">
      <c r="A105" s="131" t="s">
        <v>1303</v>
      </c>
      <c r="B105" s="131" t="s">
        <v>1302</v>
      </c>
      <c r="C105" s="124"/>
      <c r="D105" s="124" t="s">
        <v>106</v>
      </c>
      <c r="E105" s="124"/>
      <c r="F105" s="124" t="s">
        <v>680</v>
      </c>
      <c r="G105" s="124"/>
      <c r="H105" s="124"/>
      <c r="I105" s="124" t="s">
        <v>106</v>
      </c>
      <c r="J105" s="193"/>
      <c r="K105" s="137" t="s">
        <v>3535</v>
      </c>
      <c r="L105" s="137" t="s">
        <v>3475</v>
      </c>
      <c r="M105" s="137" t="s">
        <v>1606</v>
      </c>
      <c r="N105" s="456"/>
      <c r="O105" s="114"/>
      <c r="P105" s="114"/>
      <c r="Q105" s="114"/>
      <c r="R105" s="137"/>
    </row>
    <row r="106" spans="1:18" s="342" customFormat="1" x14ac:dyDescent="0.2">
      <c r="A106" s="342" t="s">
        <v>1313</v>
      </c>
      <c r="B106" s="131" t="s">
        <v>1302</v>
      </c>
      <c r="C106" s="124"/>
      <c r="D106" s="124" t="s">
        <v>106</v>
      </c>
      <c r="E106" s="124"/>
      <c r="F106" s="124" t="s">
        <v>680</v>
      </c>
      <c r="G106" s="124">
        <v>1</v>
      </c>
      <c r="H106" s="124"/>
      <c r="I106" s="124"/>
      <c r="J106" s="193" t="s">
        <v>252</v>
      </c>
      <c r="K106" s="137" t="s">
        <v>1312</v>
      </c>
      <c r="L106" s="137" t="s">
        <v>1161</v>
      </c>
      <c r="M106" s="137" t="s">
        <v>1320</v>
      </c>
      <c r="N106" s="371"/>
      <c r="O106" s="371"/>
      <c r="P106" s="371"/>
      <c r="Q106" s="371"/>
      <c r="R106" s="528"/>
    </row>
    <row r="107" spans="1:18" s="317" customFormat="1" ht="28.5" customHeight="1" x14ac:dyDescent="0.2">
      <c r="A107" s="313" t="s">
        <v>1305</v>
      </c>
      <c r="B107" s="721" t="s">
        <v>3249</v>
      </c>
      <c r="C107" s="314"/>
      <c r="D107" s="314"/>
      <c r="E107" s="314"/>
      <c r="F107" s="314"/>
      <c r="G107" s="314"/>
      <c r="H107" s="314"/>
      <c r="I107" s="314"/>
      <c r="J107" s="315"/>
      <c r="K107" s="316"/>
      <c r="M107" s="319"/>
      <c r="N107" s="434"/>
      <c r="O107" s="443"/>
      <c r="P107" s="443"/>
      <c r="Q107" s="443"/>
      <c r="R107" s="316"/>
    </row>
    <row r="108" spans="1:18" s="131" customFormat="1" ht="51" x14ac:dyDescent="0.2">
      <c r="A108" s="131" t="s">
        <v>1306</v>
      </c>
      <c r="B108" s="131" t="s">
        <v>1308</v>
      </c>
      <c r="C108" s="124"/>
      <c r="D108" s="124" t="s">
        <v>106</v>
      </c>
      <c r="E108" s="124"/>
      <c r="F108" s="124" t="s">
        <v>680</v>
      </c>
      <c r="G108" s="124"/>
      <c r="H108" s="124"/>
      <c r="I108" s="124" t="s">
        <v>106</v>
      </c>
      <c r="J108" s="193"/>
      <c r="K108" s="137" t="s">
        <v>1327</v>
      </c>
      <c r="L108" s="137" t="s">
        <v>3476</v>
      </c>
      <c r="M108" s="137" t="s">
        <v>1608</v>
      </c>
      <c r="N108" s="456"/>
      <c r="O108" s="114"/>
      <c r="P108" s="114"/>
      <c r="Q108" s="114"/>
      <c r="R108" s="137"/>
    </row>
    <row r="109" spans="1:18" s="131" customFormat="1" ht="25.5" x14ac:dyDescent="0.2">
      <c r="A109" s="131" t="s">
        <v>1307</v>
      </c>
      <c r="B109" s="131" t="s">
        <v>1308</v>
      </c>
      <c r="C109" s="124"/>
      <c r="D109" s="124" t="s">
        <v>106</v>
      </c>
      <c r="E109" s="124"/>
      <c r="F109" s="124" t="s">
        <v>680</v>
      </c>
      <c r="G109" s="124"/>
      <c r="H109" s="124"/>
      <c r="I109" s="124" t="s">
        <v>106</v>
      </c>
      <c r="J109" s="193"/>
      <c r="K109" s="137" t="s">
        <v>1327</v>
      </c>
      <c r="L109" s="137" t="s">
        <v>3477</v>
      </c>
      <c r="M109" s="137" t="s">
        <v>1314</v>
      </c>
      <c r="N109" s="456"/>
      <c r="O109" s="114"/>
      <c r="P109" s="114"/>
      <c r="Q109" s="114"/>
      <c r="R109" s="137"/>
    </row>
    <row r="110" spans="1:18" s="342" customFormat="1" ht="51" x14ac:dyDescent="0.2">
      <c r="A110" s="342" t="s">
        <v>1316</v>
      </c>
      <c r="B110" s="131" t="s">
        <v>1308</v>
      </c>
      <c r="C110" s="124"/>
      <c r="D110" s="124" t="s">
        <v>106</v>
      </c>
      <c r="E110" s="124"/>
      <c r="F110" s="124" t="s">
        <v>680</v>
      </c>
      <c r="G110" s="124">
        <v>1</v>
      </c>
      <c r="H110" s="124"/>
      <c r="I110" s="124"/>
      <c r="J110" s="193" t="s">
        <v>252</v>
      </c>
      <c r="K110" s="137"/>
      <c r="L110" s="137" t="s">
        <v>1315</v>
      </c>
      <c r="M110" s="137" t="s">
        <v>3093</v>
      </c>
      <c r="N110" s="371"/>
      <c r="O110" s="371"/>
      <c r="P110" s="371"/>
      <c r="Q110" s="371"/>
      <c r="R110" s="528"/>
    </row>
    <row r="111" spans="1:18" s="342" customFormat="1" x14ac:dyDescent="0.2">
      <c r="A111" s="342" t="s">
        <v>1318</v>
      </c>
      <c r="B111" s="131" t="s">
        <v>1308</v>
      </c>
      <c r="C111" s="124"/>
      <c r="D111" s="124" t="s">
        <v>106</v>
      </c>
      <c r="E111" s="124"/>
      <c r="F111" s="124" t="s">
        <v>680</v>
      </c>
      <c r="G111" s="124">
        <v>1</v>
      </c>
      <c r="H111" s="124"/>
      <c r="I111" s="124"/>
      <c r="J111" s="193" t="s">
        <v>252</v>
      </c>
      <c r="K111" s="137"/>
      <c r="L111" s="137" t="s">
        <v>1315</v>
      </c>
      <c r="M111" s="137" t="s">
        <v>1319</v>
      </c>
      <c r="N111" s="371"/>
      <c r="O111" s="371"/>
      <c r="P111" s="371"/>
      <c r="Q111" s="371"/>
      <c r="R111" s="528"/>
    </row>
    <row r="112" spans="1:18" s="320" customFormat="1" ht="28.5" customHeight="1" x14ac:dyDescent="0.2">
      <c r="A112" s="313" t="s">
        <v>1474</v>
      </c>
      <c r="B112" s="721" t="s">
        <v>3250</v>
      </c>
      <c r="C112" s="314"/>
      <c r="D112" s="314"/>
      <c r="E112" s="314"/>
      <c r="F112" s="314"/>
      <c r="G112" s="314"/>
      <c r="H112" s="314"/>
      <c r="I112" s="314"/>
      <c r="J112" s="315"/>
      <c r="K112" s="316"/>
      <c r="L112" s="317"/>
      <c r="M112" s="319"/>
      <c r="N112" s="434"/>
      <c r="O112" s="443"/>
      <c r="P112" s="443"/>
      <c r="Q112" s="443"/>
      <c r="R112" s="316"/>
    </row>
    <row r="113" spans="1:18" s="297" customFormat="1" ht="38.25" x14ac:dyDescent="0.2">
      <c r="A113" s="131" t="s">
        <v>1475</v>
      </c>
      <c r="B113" s="131" t="s">
        <v>1474</v>
      </c>
      <c r="C113" s="124"/>
      <c r="D113" s="124" t="s">
        <v>106</v>
      </c>
      <c r="E113" s="124"/>
      <c r="F113" s="124" t="s">
        <v>680</v>
      </c>
      <c r="G113" s="124"/>
      <c r="H113" s="124"/>
      <c r="I113" s="124"/>
      <c r="J113" s="193"/>
      <c r="K113" s="137" t="s">
        <v>1476</v>
      </c>
      <c r="L113" s="137" t="s">
        <v>1161</v>
      </c>
      <c r="M113" s="137" t="s">
        <v>2693</v>
      </c>
      <c r="N113" s="456"/>
      <c r="O113" s="114"/>
      <c r="P113" s="114"/>
      <c r="Q113" s="114"/>
      <c r="R113" s="137"/>
    </row>
    <row r="114" spans="1:18" s="317" customFormat="1" ht="28.5" customHeight="1" x14ac:dyDescent="0.2">
      <c r="A114" s="313" t="s">
        <v>1060</v>
      </c>
      <c r="B114" s="721" t="s">
        <v>3251</v>
      </c>
      <c r="C114" s="314"/>
      <c r="D114" s="314"/>
      <c r="E114" s="314"/>
      <c r="F114" s="314"/>
      <c r="G114" s="314"/>
      <c r="H114" s="314"/>
      <c r="I114" s="314"/>
      <c r="J114" s="315"/>
      <c r="K114" s="316"/>
      <c r="M114" s="319" t="s">
        <v>388</v>
      </c>
      <c r="N114" s="434"/>
      <c r="O114" s="443"/>
      <c r="P114" s="443"/>
      <c r="Q114" s="443"/>
      <c r="R114" s="316"/>
    </row>
    <row r="115" spans="1:18" s="35" customFormat="1" ht="108.75" customHeight="1" x14ac:dyDescent="0.2">
      <c r="A115" s="131" t="s">
        <v>901</v>
      </c>
      <c r="B115" s="131" t="s">
        <v>17</v>
      </c>
      <c r="C115" s="124"/>
      <c r="D115" s="124" t="s">
        <v>106</v>
      </c>
      <c r="E115" s="124">
        <v>1</v>
      </c>
      <c r="F115" s="124">
        <v>1</v>
      </c>
      <c r="G115" s="124"/>
      <c r="H115" s="124">
        <v>3</v>
      </c>
      <c r="I115" s="124" t="s">
        <v>2046</v>
      </c>
      <c r="J115" s="193"/>
      <c r="K115" s="137" t="s">
        <v>1698</v>
      </c>
      <c r="L115" s="137" t="s">
        <v>1251</v>
      </c>
      <c r="M115" s="137" t="s">
        <v>3393</v>
      </c>
      <c r="N115" s="647" t="str">
        <f ca="1">HYPERLINK(CONCATENATE("[",filename_docx,"]qcom_",A115), "Yes")</f>
        <v>Yes</v>
      </c>
      <c r="O115" s="647" t="str">
        <f ca="1">HYPERLINK(CONCATENATE("[",filename,"]sth_",A115), "Y")</f>
        <v>Y</v>
      </c>
      <c r="P115" s="647" t="str">
        <f ca="1">HYPERLINK(CONCATENATE("[",filename,"]gt_","hexstring"), "hexstring")</f>
        <v>hexstring</v>
      </c>
      <c r="Q115" s="335"/>
      <c r="R115" s="178"/>
    </row>
    <row r="116" spans="1:18" s="131" customFormat="1" ht="38.25" x14ac:dyDescent="0.2">
      <c r="A116" s="131" t="s">
        <v>902</v>
      </c>
      <c r="B116" s="131" t="s">
        <v>17</v>
      </c>
      <c r="C116" s="124"/>
      <c r="D116" s="124" t="s">
        <v>106</v>
      </c>
      <c r="E116" s="124">
        <v>0</v>
      </c>
      <c r="F116" s="124" t="s">
        <v>680</v>
      </c>
      <c r="G116" s="124"/>
      <c r="H116" s="124"/>
      <c r="I116" s="124"/>
      <c r="J116" s="193"/>
      <c r="K116" s="137"/>
      <c r="L116" s="131" t="s">
        <v>2013</v>
      </c>
      <c r="M116" s="137" t="s">
        <v>2808</v>
      </c>
      <c r="N116" s="647" t="str">
        <f ca="1">HYPERLINK(CONCATENATE("[",filename_docx,"]qcom_",A116), "Yes")</f>
        <v>Yes</v>
      </c>
      <c r="O116" s="335"/>
      <c r="P116" s="335"/>
      <c r="Q116" s="335"/>
      <c r="R116" s="178"/>
    </row>
    <row r="117" spans="1:18" s="131" customFormat="1" ht="102" x14ac:dyDescent="0.2">
      <c r="A117" s="131" t="s">
        <v>903</v>
      </c>
      <c r="B117" s="131" t="s">
        <v>17</v>
      </c>
      <c r="C117" s="124"/>
      <c r="D117" s="124" t="s">
        <v>106</v>
      </c>
      <c r="E117" s="124">
        <v>1</v>
      </c>
      <c r="F117" s="124">
        <v>1</v>
      </c>
      <c r="G117" s="124"/>
      <c r="H117" s="124">
        <v>3</v>
      </c>
      <c r="I117" s="124" t="s">
        <v>2046</v>
      </c>
      <c r="J117" s="193"/>
      <c r="K117" s="137" t="s">
        <v>1701</v>
      </c>
      <c r="L117" s="137" t="s">
        <v>1251</v>
      </c>
      <c r="M117" s="137" t="s">
        <v>3394</v>
      </c>
      <c r="N117" s="647" t="str">
        <f ca="1">HYPERLINK(CONCATENATE("[",filename_docx,"]qcom_",A117), "Yes")</f>
        <v>Yes</v>
      </c>
      <c r="O117" s="647" t="str">
        <f ca="1">HYPERLINK(CONCATENATE("[",filename,"]sth_",A117), "Y")</f>
        <v>Y</v>
      </c>
      <c r="P117" s="647" t="str">
        <f ca="1">HYPERLINK(CONCATENATE("[",filename,"]gt_","gameid"), "gameid")</f>
        <v>gameid</v>
      </c>
      <c r="Q117" s="647" t="str">
        <f ca="1">HYPERLINK(CONCATENATE("[",filename,"]gt_","hexstring"), "hexstring")</f>
        <v>hexstring</v>
      </c>
      <c r="R117" s="178"/>
    </row>
    <row r="118" spans="1:18" s="131" customFormat="1" ht="51" x14ac:dyDescent="0.2">
      <c r="A118" s="131" t="s">
        <v>904</v>
      </c>
      <c r="B118" s="131" t="s">
        <v>17</v>
      </c>
      <c r="C118" s="124"/>
      <c r="D118" s="124" t="s">
        <v>106</v>
      </c>
      <c r="E118" s="124">
        <v>0</v>
      </c>
      <c r="F118" s="124" t="s">
        <v>680</v>
      </c>
      <c r="G118" s="124"/>
      <c r="H118" s="124"/>
      <c r="I118" s="124"/>
      <c r="J118" s="193"/>
      <c r="K118" s="137" t="s">
        <v>1702</v>
      </c>
      <c r="L118" s="131" t="s">
        <v>1161</v>
      </c>
      <c r="M118" s="137" t="s">
        <v>2014</v>
      </c>
      <c r="N118" s="456"/>
      <c r="O118" s="335"/>
      <c r="P118" s="647" t="str">
        <f ca="1">HYPERLINK(CONCATENATE("[",filename,"]gt_","gameid"), "gameid")</f>
        <v>gameid</v>
      </c>
      <c r="Q118" s="335"/>
      <c r="R118" s="178"/>
    </row>
    <row r="119" spans="1:18" s="317" customFormat="1" ht="28.5" customHeight="1" x14ac:dyDescent="0.2">
      <c r="A119" s="313" t="s">
        <v>1061</v>
      </c>
      <c r="B119" s="721" t="s">
        <v>3252</v>
      </c>
      <c r="C119" s="314"/>
      <c r="D119" s="314"/>
      <c r="E119" s="314"/>
      <c r="F119" s="314"/>
      <c r="G119" s="314"/>
      <c r="H119" s="314"/>
      <c r="I119" s="314"/>
      <c r="J119" s="315"/>
      <c r="K119" s="316"/>
      <c r="M119" s="319" t="s">
        <v>668</v>
      </c>
      <c r="N119" s="434"/>
      <c r="O119" s="443"/>
      <c r="P119" s="443"/>
      <c r="Q119" s="443"/>
      <c r="R119" s="316"/>
    </row>
    <row r="120" spans="1:18" s="342" customFormat="1" ht="63.75" x14ac:dyDescent="0.2">
      <c r="A120" s="342" t="s">
        <v>905</v>
      </c>
      <c r="B120" s="131" t="s">
        <v>372</v>
      </c>
      <c r="C120" s="124"/>
      <c r="D120" s="124"/>
      <c r="E120" s="124">
        <v>3</v>
      </c>
      <c r="F120" s="124">
        <v>1</v>
      </c>
      <c r="G120" s="124"/>
      <c r="H120" s="124">
        <v>3</v>
      </c>
      <c r="I120" s="124"/>
      <c r="J120" s="193" t="s">
        <v>252</v>
      </c>
      <c r="K120" s="137"/>
      <c r="L120" s="131"/>
      <c r="M120" s="137" t="s">
        <v>1962</v>
      </c>
      <c r="N120" s="371"/>
      <c r="O120" s="371"/>
      <c r="P120" s="371"/>
      <c r="Q120" s="371"/>
      <c r="R120" s="528"/>
    </row>
    <row r="121" spans="1:18" s="342" customFormat="1" ht="25.5" x14ac:dyDescent="0.2">
      <c r="A121" s="342" t="s">
        <v>906</v>
      </c>
      <c r="B121" s="131" t="s">
        <v>372</v>
      </c>
      <c r="C121" s="124" t="s">
        <v>106</v>
      </c>
      <c r="D121" s="124" t="s">
        <v>106</v>
      </c>
      <c r="E121" s="124">
        <v>0</v>
      </c>
      <c r="F121" s="124" t="s">
        <v>680</v>
      </c>
      <c r="G121" s="124"/>
      <c r="H121" s="124"/>
      <c r="I121" s="124"/>
      <c r="J121" s="193" t="s">
        <v>252</v>
      </c>
      <c r="K121" s="137"/>
      <c r="L121" s="131" t="s">
        <v>536</v>
      </c>
      <c r="M121" s="137" t="s">
        <v>549</v>
      </c>
      <c r="N121" s="371"/>
      <c r="O121" s="371"/>
      <c r="P121" s="371"/>
      <c r="Q121" s="371"/>
      <c r="R121" s="528"/>
    </row>
    <row r="122" spans="1:18" s="342" customFormat="1" ht="25.5" x14ac:dyDescent="0.2">
      <c r="A122" s="342" t="s">
        <v>907</v>
      </c>
      <c r="B122" s="131" t="s">
        <v>372</v>
      </c>
      <c r="C122" s="124"/>
      <c r="D122" s="124"/>
      <c r="E122" s="124">
        <v>2</v>
      </c>
      <c r="F122" s="124">
        <v>1</v>
      </c>
      <c r="G122" s="124"/>
      <c r="H122" s="124"/>
      <c r="I122" s="124"/>
      <c r="J122" s="193" t="s">
        <v>252</v>
      </c>
      <c r="K122" s="137"/>
      <c r="L122" s="131"/>
      <c r="M122" s="137" t="s">
        <v>1963</v>
      </c>
      <c r="N122" s="371"/>
      <c r="O122" s="371"/>
      <c r="P122" s="371"/>
      <c r="Q122" s="371"/>
      <c r="R122" s="528"/>
    </row>
    <row r="123" spans="1:18" s="342" customFormat="1" ht="25.5" x14ac:dyDescent="0.2">
      <c r="A123" s="342" t="s">
        <v>908</v>
      </c>
      <c r="B123" s="131" t="s">
        <v>372</v>
      </c>
      <c r="C123" s="124"/>
      <c r="D123" s="124"/>
      <c r="E123" s="124">
        <v>2</v>
      </c>
      <c r="F123" s="124">
        <v>1</v>
      </c>
      <c r="G123" s="124"/>
      <c r="H123" s="124"/>
      <c r="I123" s="124"/>
      <c r="J123" s="193" t="s">
        <v>252</v>
      </c>
      <c r="K123" s="137"/>
      <c r="L123" s="131"/>
      <c r="M123" s="137" t="s">
        <v>1964</v>
      </c>
      <c r="N123" s="371"/>
      <c r="O123" s="371"/>
      <c r="P123" s="371"/>
      <c r="Q123" s="371"/>
      <c r="R123" s="528"/>
    </row>
    <row r="124" spans="1:18" s="342" customFormat="1" x14ac:dyDescent="0.2">
      <c r="A124" s="342" t="s">
        <v>909</v>
      </c>
      <c r="B124" s="131" t="s">
        <v>372</v>
      </c>
      <c r="C124" s="124"/>
      <c r="D124" s="124" t="s">
        <v>106</v>
      </c>
      <c r="E124" s="124">
        <v>0</v>
      </c>
      <c r="F124" s="124" t="s">
        <v>680</v>
      </c>
      <c r="G124" s="124"/>
      <c r="H124" s="124"/>
      <c r="I124" s="124"/>
      <c r="J124" s="193" t="s">
        <v>252</v>
      </c>
      <c r="K124" s="137"/>
      <c r="L124" s="137" t="s">
        <v>608</v>
      </c>
      <c r="M124" s="137" t="s">
        <v>1965</v>
      </c>
      <c r="N124" s="371"/>
      <c r="O124" s="371"/>
      <c r="P124" s="371"/>
      <c r="Q124" s="371"/>
      <c r="R124" s="528"/>
    </row>
    <row r="125" spans="1:18" s="317" customFormat="1" ht="28.5" customHeight="1" x14ac:dyDescent="0.2">
      <c r="A125" s="313" t="s">
        <v>1062</v>
      </c>
      <c r="B125" s="721" t="s">
        <v>3253</v>
      </c>
      <c r="C125" s="314"/>
      <c r="D125" s="314"/>
      <c r="E125" s="314"/>
      <c r="F125" s="314"/>
      <c r="G125" s="314"/>
      <c r="H125" s="314"/>
      <c r="I125" s="314"/>
      <c r="J125" s="315"/>
      <c r="K125" s="316"/>
      <c r="M125" s="316"/>
      <c r="N125" s="434"/>
      <c r="O125" s="443"/>
      <c r="P125" s="443"/>
      <c r="Q125" s="443"/>
      <c r="R125" s="316"/>
    </row>
    <row r="126" spans="1:18" s="35" customFormat="1" x14ac:dyDescent="0.2">
      <c r="A126" s="131" t="s">
        <v>910</v>
      </c>
      <c r="B126" s="131" t="s">
        <v>18</v>
      </c>
      <c r="C126" s="124"/>
      <c r="D126" s="124" t="s">
        <v>106</v>
      </c>
      <c r="E126" s="124">
        <v>0</v>
      </c>
      <c r="F126" s="124" t="s">
        <v>680</v>
      </c>
      <c r="G126" s="124"/>
      <c r="H126" s="124"/>
      <c r="I126" s="124"/>
      <c r="J126" s="193"/>
      <c r="K126" s="137"/>
      <c r="L126" s="131" t="s">
        <v>2694</v>
      </c>
      <c r="M126" s="137" t="s">
        <v>1735</v>
      </c>
      <c r="N126" s="647" t="str">
        <f ca="1">HYPERLINK(CONCATENATE("[",filename_docx,"]qcom_",A126), "Yes")</f>
        <v>Yes</v>
      </c>
      <c r="O126" s="114"/>
      <c r="P126" s="114"/>
      <c r="Q126" s="114"/>
      <c r="R126" s="137"/>
    </row>
    <row r="127" spans="1:18" s="35" customFormat="1" ht="76.5" x14ac:dyDescent="0.2">
      <c r="A127" s="131" t="s">
        <v>1255</v>
      </c>
      <c r="B127" s="131" t="s">
        <v>18</v>
      </c>
      <c r="C127" s="124"/>
      <c r="D127" s="124" t="s">
        <v>106</v>
      </c>
      <c r="E127" s="124">
        <v>0</v>
      </c>
      <c r="F127" s="124" t="s">
        <v>680</v>
      </c>
      <c r="G127" s="124"/>
      <c r="H127" s="124"/>
      <c r="I127" s="124"/>
      <c r="J127" s="193"/>
      <c r="K127" s="137" t="s">
        <v>3505</v>
      </c>
      <c r="L127" s="137" t="s">
        <v>3636</v>
      </c>
      <c r="M127" s="137" t="s">
        <v>3637</v>
      </c>
      <c r="N127" s="456"/>
      <c r="O127" s="114"/>
      <c r="P127" s="647" t="s">
        <v>1160</v>
      </c>
      <c r="Q127" s="114"/>
      <c r="R127" s="137"/>
    </row>
    <row r="128" spans="1:18" s="131" customFormat="1" ht="38.25" x14ac:dyDescent="0.2">
      <c r="A128" s="131" t="s">
        <v>1326</v>
      </c>
      <c r="B128" s="131" t="s">
        <v>18</v>
      </c>
      <c r="C128" s="124"/>
      <c r="D128" s="124" t="s">
        <v>106</v>
      </c>
      <c r="E128" s="124">
        <v>0</v>
      </c>
      <c r="F128" s="124" t="s">
        <v>680</v>
      </c>
      <c r="G128" s="124"/>
      <c r="H128" s="124"/>
      <c r="I128" s="124"/>
      <c r="J128" s="193"/>
      <c r="K128" s="137" t="s">
        <v>3505</v>
      </c>
      <c r="L128" s="137" t="s">
        <v>1161</v>
      </c>
      <c r="M128" s="137" t="s">
        <v>1325</v>
      </c>
      <c r="N128" s="456"/>
      <c r="O128" s="114"/>
      <c r="P128" s="647" t="s">
        <v>1160</v>
      </c>
      <c r="Q128" s="114"/>
      <c r="R128" s="137"/>
    </row>
    <row r="129" spans="1:18" s="35" customFormat="1" ht="38.25" x14ac:dyDescent="0.2">
      <c r="A129" s="131" t="s">
        <v>1199</v>
      </c>
      <c r="B129" s="131" t="s">
        <v>18</v>
      </c>
      <c r="C129" s="124"/>
      <c r="D129" s="124" t="s">
        <v>106</v>
      </c>
      <c r="E129" s="124">
        <v>1</v>
      </c>
      <c r="F129" s="124" t="s">
        <v>680</v>
      </c>
      <c r="G129" s="124"/>
      <c r="H129" s="124"/>
      <c r="I129" s="124"/>
      <c r="J129" s="193"/>
      <c r="K129" s="137" t="s">
        <v>1350</v>
      </c>
      <c r="L129" s="131" t="s">
        <v>1100</v>
      </c>
      <c r="M129" s="137" t="s">
        <v>3719</v>
      </c>
      <c r="N129" s="647" t="str">
        <f ca="1">HYPERLINK(CONCATENATE("[",filename_docx,"]qcom_",A129), "Yes")</f>
        <v>Yes</v>
      </c>
      <c r="O129" s="114"/>
      <c r="P129" s="114"/>
      <c r="Q129" s="114"/>
      <c r="R129" s="137"/>
    </row>
    <row r="130" spans="1:18" s="35" customFormat="1" ht="38.25" x14ac:dyDescent="0.2">
      <c r="A130" s="131" t="s">
        <v>911</v>
      </c>
      <c r="B130" s="131" t="s">
        <v>18</v>
      </c>
      <c r="C130" s="124"/>
      <c r="D130" s="124" t="s">
        <v>106</v>
      </c>
      <c r="E130" s="124">
        <v>1</v>
      </c>
      <c r="F130" s="124" t="s">
        <v>680</v>
      </c>
      <c r="G130" s="124"/>
      <c r="H130" s="124"/>
      <c r="I130" s="124"/>
      <c r="J130" s="193"/>
      <c r="K130" s="137" t="s">
        <v>3536</v>
      </c>
      <c r="L130" s="131" t="s">
        <v>1251</v>
      </c>
      <c r="M130" s="137" t="s">
        <v>201</v>
      </c>
      <c r="N130" s="647" t="str">
        <f ca="1">HYPERLINK(CONCATENATE("[",filename_docx,"]qcom_",A130), "Yes")</f>
        <v>Yes</v>
      </c>
      <c r="O130" s="114"/>
      <c r="P130" s="114"/>
      <c r="Q130" s="114"/>
      <c r="R130" s="137"/>
    </row>
    <row r="131" spans="1:18" s="35" customFormat="1" ht="63.75" x14ac:dyDescent="0.2">
      <c r="A131" s="131" t="s">
        <v>912</v>
      </c>
      <c r="B131" s="131" t="s">
        <v>18</v>
      </c>
      <c r="C131" s="124"/>
      <c r="D131" s="124"/>
      <c r="E131" s="124" t="s">
        <v>2759</v>
      </c>
      <c r="F131" s="124" t="s">
        <v>680</v>
      </c>
      <c r="G131" s="124"/>
      <c r="H131" s="124">
        <v>4</v>
      </c>
      <c r="I131" s="124"/>
      <c r="J131" s="193"/>
      <c r="K131" s="137" t="s">
        <v>607</v>
      </c>
      <c r="L131" s="131" t="s">
        <v>1161</v>
      </c>
      <c r="M131" s="137" t="s">
        <v>3321</v>
      </c>
      <c r="N131" s="647" t="str">
        <f ca="1">HYPERLINK(CONCATENATE("[",filename_docx,"]qcom_",A131), "Yes")</f>
        <v>Yes</v>
      </c>
      <c r="O131" s="114"/>
      <c r="P131" s="114"/>
      <c r="Q131" s="114"/>
      <c r="R131" s="137"/>
    </row>
    <row r="132" spans="1:18" s="342" customFormat="1" ht="102" x14ac:dyDescent="0.2">
      <c r="A132" s="342" t="s">
        <v>913</v>
      </c>
      <c r="B132" s="131" t="s">
        <v>18</v>
      </c>
      <c r="C132" s="124"/>
      <c r="D132" s="124" t="s">
        <v>106</v>
      </c>
      <c r="E132" s="124"/>
      <c r="F132" s="124" t="s">
        <v>680</v>
      </c>
      <c r="G132" s="124"/>
      <c r="H132" s="124"/>
      <c r="I132" s="124"/>
      <c r="J132" s="193" t="s">
        <v>252</v>
      </c>
      <c r="K132" s="137"/>
      <c r="L132" s="131" t="s">
        <v>1204</v>
      </c>
      <c r="M132" s="137" t="s">
        <v>1966</v>
      </c>
      <c r="N132" s="371"/>
      <c r="O132" s="371"/>
      <c r="P132" s="371"/>
      <c r="Q132" s="371"/>
      <c r="R132" s="528"/>
    </row>
    <row r="133" spans="1:18" s="131" customFormat="1" ht="38.25" x14ac:dyDescent="0.2">
      <c r="A133" s="131" t="s">
        <v>1281</v>
      </c>
      <c r="B133" s="131" t="s">
        <v>18</v>
      </c>
      <c r="C133" s="124"/>
      <c r="D133" s="124" t="s">
        <v>106</v>
      </c>
      <c r="E133" s="124"/>
      <c r="F133" s="124" t="s">
        <v>680</v>
      </c>
      <c r="G133" s="124">
        <v>1</v>
      </c>
      <c r="H133" s="124"/>
      <c r="I133" s="124"/>
      <c r="J133" s="193"/>
      <c r="K133" s="137"/>
      <c r="L133" s="131" t="s">
        <v>761</v>
      </c>
      <c r="M133" s="137" t="s">
        <v>2366</v>
      </c>
      <c r="N133" s="647" t="str">
        <f ca="1">HYPERLINK(CONCATENATE("[",filename_docx,"]qcom_",A133), "Yes")</f>
        <v>Yes</v>
      </c>
      <c r="O133" s="114"/>
      <c r="P133" s="114"/>
      <c r="Q133" s="114"/>
      <c r="R133" s="137"/>
    </row>
    <row r="134" spans="1:18" s="131" customFormat="1" ht="25.5" x14ac:dyDescent="0.2">
      <c r="A134" s="131" t="s">
        <v>1765</v>
      </c>
      <c r="B134" s="131" t="s">
        <v>18</v>
      </c>
      <c r="C134" s="124"/>
      <c r="D134" s="124" t="s">
        <v>106</v>
      </c>
      <c r="E134" s="124"/>
      <c r="F134" s="124" t="s">
        <v>680</v>
      </c>
      <c r="G134" s="124"/>
      <c r="H134" s="124"/>
      <c r="I134" s="124"/>
      <c r="J134" s="193"/>
      <c r="K134" s="137"/>
      <c r="L134" s="131" t="s">
        <v>607</v>
      </c>
      <c r="M134" s="137" t="s">
        <v>1773</v>
      </c>
      <c r="N134" s="456"/>
      <c r="O134" s="114"/>
      <c r="P134" s="114"/>
      <c r="Q134" s="114"/>
      <c r="R134" s="137"/>
    </row>
    <row r="135" spans="1:18" s="297" customFormat="1" ht="25.5" x14ac:dyDescent="0.2">
      <c r="A135" s="131" t="s">
        <v>2574</v>
      </c>
      <c r="B135" s="131" t="s">
        <v>18</v>
      </c>
      <c r="C135" s="124"/>
      <c r="D135" s="124"/>
      <c r="E135" s="124"/>
      <c r="F135" s="124" t="s">
        <v>680</v>
      </c>
      <c r="G135" s="124">
        <v>2</v>
      </c>
      <c r="H135" s="124">
        <v>2</v>
      </c>
      <c r="I135" s="124"/>
      <c r="J135" s="193"/>
      <c r="K135" s="137"/>
      <c r="L135" s="131" t="s">
        <v>761</v>
      </c>
      <c r="M135" s="137" t="s">
        <v>2575</v>
      </c>
      <c r="N135" s="456"/>
      <c r="O135" s="456"/>
      <c r="P135" s="456"/>
      <c r="Q135" s="456"/>
      <c r="R135" s="462"/>
    </row>
    <row r="136" spans="1:18" s="169" customFormat="1" ht="51" x14ac:dyDescent="0.2">
      <c r="A136" s="169" t="s">
        <v>914</v>
      </c>
      <c r="B136" s="169" t="s">
        <v>18</v>
      </c>
      <c r="C136" s="170"/>
      <c r="D136" s="170" t="s">
        <v>106</v>
      </c>
      <c r="E136" s="170">
        <v>0</v>
      </c>
      <c r="F136" s="170" t="s">
        <v>680</v>
      </c>
      <c r="G136" s="170"/>
      <c r="H136" s="170"/>
      <c r="I136" s="170"/>
      <c r="J136" s="677" t="s">
        <v>252</v>
      </c>
      <c r="K136" s="171" t="s">
        <v>761</v>
      </c>
      <c r="L136" s="169" t="s">
        <v>1161</v>
      </c>
      <c r="M136" s="171" t="s">
        <v>1967</v>
      </c>
      <c r="N136" s="458"/>
      <c r="O136" s="195"/>
      <c r="P136" s="195"/>
      <c r="Q136" s="195"/>
      <c r="R136" s="171"/>
    </row>
    <row r="137" spans="1:18" s="35" customFormat="1" ht="25.5" x14ac:dyDescent="0.2">
      <c r="A137" s="131" t="s">
        <v>3432</v>
      </c>
      <c r="B137" s="131" t="s">
        <v>18</v>
      </c>
      <c r="C137" s="124"/>
      <c r="D137" s="124"/>
      <c r="E137" s="124" t="s">
        <v>2759</v>
      </c>
      <c r="F137" s="124">
        <v>1</v>
      </c>
      <c r="G137" s="124"/>
      <c r="H137" s="124"/>
      <c r="I137" s="124" t="s">
        <v>732</v>
      </c>
      <c r="J137" s="193"/>
      <c r="K137" s="137" t="s">
        <v>3648</v>
      </c>
      <c r="L137" s="131"/>
      <c r="M137" s="137" t="s">
        <v>3434</v>
      </c>
      <c r="N137" s="456"/>
      <c r="O137" s="647" t="str">
        <f ca="1">HYPERLINK(CONCATENATE("[",filename,"]sth_",A137), "Y")</f>
        <v>Y</v>
      </c>
      <c r="P137" s="114"/>
      <c r="Q137" s="114"/>
      <c r="R137" s="137"/>
    </row>
    <row r="138" spans="1:18" s="35" customFormat="1" ht="51" x14ac:dyDescent="0.2">
      <c r="A138" s="131" t="s">
        <v>3914</v>
      </c>
      <c r="B138" s="131" t="s">
        <v>18</v>
      </c>
      <c r="C138" s="124"/>
      <c r="D138" s="124"/>
      <c r="E138" s="124">
        <v>1</v>
      </c>
      <c r="F138" s="124" t="s">
        <v>680</v>
      </c>
      <c r="G138" s="124"/>
      <c r="H138" s="124">
        <v>2</v>
      </c>
      <c r="I138" s="124"/>
      <c r="J138" s="193"/>
      <c r="K138" s="137" t="s">
        <v>3923</v>
      </c>
      <c r="L138" s="137" t="s">
        <v>3915</v>
      </c>
      <c r="M138" s="137" t="s">
        <v>3924</v>
      </c>
      <c r="N138" s="456"/>
      <c r="O138" s="647"/>
      <c r="P138" s="114"/>
      <c r="Q138" s="114"/>
      <c r="R138" s="137"/>
    </row>
    <row r="139" spans="1:18" s="35" customFormat="1" ht="63.75" x14ac:dyDescent="0.2">
      <c r="A139" s="131" t="s">
        <v>915</v>
      </c>
      <c r="B139" s="131" t="s">
        <v>18</v>
      </c>
      <c r="C139" s="124"/>
      <c r="D139" s="124" t="s">
        <v>106</v>
      </c>
      <c r="E139" s="124">
        <v>3</v>
      </c>
      <c r="F139" s="124" t="s">
        <v>680</v>
      </c>
      <c r="G139" s="124">
        <v>1</v>
      </c>
      <c r="H139" s="124"/>
      <c r="I139" s="124"/>
      <c r="J139" s="193"/>
      <c r="K139" s="137" t="s">
        <v>812</v>
      </c>
      <c r="L139" s="131" t="s">
        <v>1251</v>
      </c>
      <c r="M139" s="137" t="s">
        <v>3830</v>
      </c>
      <c r="N139" s="647" t="str">
        <f ca="1">HYPERLINK(CONCATENATE("[",filename_docx,"]qcom_",A139), "Yes")</f>
        <v>Yes</v>
      </c>
      <c r="O139" s="647"/>
      <c r="P139" s="114"/>
      <c r="Q139" s="114"/>
      <c r="R139" s="137"/>
    </row>
    <row r="140" spans="1:18" s="131" customFormat="1" ht="81.75" customHeight="1" x14ac:dyDescent="0.2">
      <c r="A140" s="131" t="s">
        <v>1298</v>
      </c>
      <c r="B140" s="131" t="s">
        <v>18</v>
      </c>
      <c r="C140" s="124"/>
      <c r="D140" s="124" t="s">
        <v>106</v>
      </c>
      <c r="E140" s="124">
        <v>0</v>
      </c>
      <c r="F140" s="124" t="s">
        <v>680</v>
      </c>
      <c r="G140" s="124">
        <v>1</v>
      </c>
      <c r="H140" s="124"/>
      <c r="I140" s="124"/>
      <c r="J140" s="193"/>
      <c r="K140" s="137" t="s">
        <v>3506</v>
      </c>
      <c r="L140" s="137" t="s">
        <v>1299</v>
      </c>
      <c r="M140" s="137" t="s">
        <v>3831</v>
      </c>
      <c r="N140" s="456"/>
      <c r="O140" s="114"/>
      <c r="P140" s="647" t="s">
        <v>1160</v>
      </c>
      <c r="Q140" s="114"/>
      <c r="R140" s="137"/>
    </row>
    <row r="141" spans="1:18" s="35" customFormat="1" ht="51" x14ac:dyDescent="0.2">
      <c r="A141" s="131" t="s">
        <v>3675</v>
      </c>
      <c r="B141" s="131" t="s">
        <v>18</v>
      </c>
      <c r="C141" s="124"/>
      <c r="D141" s="124" t="s">
        <v>106</v>
      </c>
      <c r="E141" s="124">
        <v>1</v>
      </c>
      <c r="F141" s="124" t="s">
        <v>680</v>
      </c>
      <c r="G141" s="124">
        <v>2</v>
      </c>
      <c r="H141" s="124">
        <v>2</v>
      </c>
      <c r="I141" s="124"/>
      <c r="J141" s="193"/>
      <c r="K141" s="137" t="s">
        <v>420</v>
      </c>
      <c r="L141" s="131" t="s">
        <v>3676</v>
      </c>
      <c r="M141" s="137" t="s">
        <v>3829</v>
      </c>
      <c r="N141" s="456"/>
      <c r="O141" s="114"/>
      <c r="P141" s="114"/>
      <c r="Q141" s="114"/>
      <c r="R141" s="137"/>
    </row>
    <row r="142" spans="1:18" s="35" customFormat="1" ht="51" x14ac:dyDescent="0.2">
      <c r="A142" s="131" t="s">
        <v>3860</v>
      </c>
      <c r="B142" s="131" t="s">
        <v>18</v>
      </c>
      <c r="C142" s="124"/>
      <c r="D142" s="124"/>
      <c r="E142" s="124" t="s">
        <v>537</v>
      </c>
      <c r="F142" s="124" t="s">
        <v>680</v>
      </c>
      <c r="G142" s="124"/>
      <c r="H142" s="124"/>
      <c r="I142" s="124"/>
      <c r="J142" s="193"/>
      <c r="K142" s="137" t="s">
        <v>3861</v>
      </c>
      <c r="L142" s="131" t="s">
        <v>1251</v>
      </c>
      <c r="M142" s="137" t="s">
        <v>3927</v>
      </c>
      <c r="N142" s="456"/>
      <c r="O142" s="114"/>
      <c r="P142" s="114"/>
      <c r="Q142" s="114"/>
      <c r="R142" s="137"/>
    </row>
    <row r="143" spans="1:18" s="342" customFormat="1" ht="25.5" x14ac:dyDescent="0.2">
      <c r="A143" s="342" t="s">
        <v>916</v>
      </c>
      <c r="B143" s="131" t="s">
        <v>18</v>
      </c>
      <c r="C143" s="124"/>
      <c r="D143" s="124"/>
      <c r="E143" s="124" t="s">
        <v>537</v>
      </c>
      <c r="F143" s="124"/>
      <c r="G143" s="124"/>
      <c r="H143" s="124"/>
      <c r="I143" s="124"/>
      <c r="J143" s="193" t="s">
        <v>252</v>
      </c>
      <c r="K143" s="137" t="s">
        <v>613</v>
      </c>
      <c r="L143" s="131" t="s">
        <v>615</v>
      </c>
      <c r="M143" s="137" t="s">
        <v>614</v>
      </c>
      <c r="N143" s="371" t="s">
        <v>639</v>
      </c>
      <c r="O143" s="371"/>
      <c r="P143" s="371"/>
      <c r="Q143" s="371"/>
      <c r="R143" s="528"/>
    </row>
    <row r="144" spans="1:18" s="342" customFormat="1" ht="38.25" x14ac:dyDescent="0.2">
      <c r="A144" s="342" t="s">
        <v>917</v>
      </c>
      <c r="B144" s="131" t="s">
        <v>18</v>
      </c>
      <c r="C144" s="124"/>
      <c r="D144" s="124"/>
      <c r="E144" s="124" t="s">
        <v>537</v>
      </c>
      <c r="F144" s="124"/>
      <c r="G144" s="124"/>
      <c r="H144" s="124"/>
      <c r="I144" s="124"/>
      <c r="J144" s="193" t="s">
        <v>252</v>
      </c>
      <c r="K144" s="137" t="s">
        <v>474</v>
      </c>
      <c r="L144" s="131" t="s">
        <v>608</v>
      </c>
      <c r="M144" s="137" t="s">
        <v>164</v>
      </c>
      <c r="N144" s="371"/>
      <c r="O144" s="371"/>
      <c r="P144" s="371"/>
      <c r="Q144" s="371"/>
      <c r="R144" s="528"/>
    </row>
    <row r="145" spans="1:18" s="342" customFormat="1" ht="51" x14ac:dyDescent="0.2">
      <c r="A145" s="342" t="s">
        <v>918</v>
      </c>
      <c r="B145" s="131" t="s">
        <v>18</v>
      </c>
      <c r="C145" s="124"/>
      <c r="D145" s="124" t="s">
        <v>106</v>
      </c>
      <c r="E145" s="124">
        <v>1</v>
      </c>
      <c r="F145" s="124"/>
      <c r="G145" s="124"/>
      <c r="H145" s="124">
        <v>1</v>
      </c>
      <c r="I145" s="124"/>
      <c r="J145" s="193" t="s">
        <v>252</v>
      </c>
      <c r="K145" s="137" t="s">
        <v>420</v>
      </c>
      <c r="L145" s="131" t="s">
        <v>607</v>
      </c>
      <c r="M145" s="137" t="s">
        <v>3423</v>
      </c>
      <c r="N145" s="371"/>
      <c r="O145" s="371"/>
      <c r="P145" s="371"/>
      <c r="Q145" s="371"/>
      <c r="R145" s="528"/>
    </row>
    <row r="146" spans="1:18" s="342" customFormat="1" ht="63.75" x14ac:dyDescent="0.2">
      <c r="A146" s="342" t="s">
        <v>919</v>
      </c>
      <c r="B146" s="131" t="s">
        <v>18</v>
      </c>
      <c r="C146" s="124"/>
      <c r="D146" s="124" t="s">
        <v>106</v>
      </c>
      <c r="E146" s="124">
        <v>0</v>
      </c>
      <c r="F146" s="124" t="s">
        <v>680</v>
      </c>
      <c r="G146" s="124"/>
      <c r="H146" s="124"/>
      <c r="I146" s="124"/>
      <c r="J146" s="193" t="s">
        <v>252</v>
      </c>
      <c r="K146" s="137"/>
      <c r="L146" s="131" t="s">
        <v>761</v>
      </c>
      <c r="M146" s="137" t="s">
        <v>1968</v>
      </c>
      <c r="N146" s="371"/>
      <c r="O146" s="371"/>
      <c r="P146" s="371"/>
      <c r="Q146" s="371"/>
      <c r="R146" s="528"/>
    </row>
    <row r="147" spans="1:18" s="342" customFormat="1" ht="127.5" x14ac:dyDescent="0.2">
      <c r="A147" s="342" t="s">
        <v>920</v>
      </c>
      <c r="B147" s="131" t="s">
        <v>18</v>
      </c>
      <c r="C147" s="124"/>
      <c r="D147" s="124"/>
      <c r="E147" s="124" t="s">
        <v>537</v>
      </c>
      <c r="F147" s="124">
        <v>1</v>
      </c>
      <c r="G147" s="124"/>
      <c r="H147" s="124"/>
      <c r="I147" s="124"/>
      <c r="J147" s="193" t="s">
        <v>252</v>
      </c>
      <c r="K147" s="137" t="s">
        <v>607</v>
      </c>
      <c r="L147" s="131"/>
      <c r="M147" s="137" t="s">
        <v>1969</v>
      </c>
      <c r="N147" s="371"/>
      <c r="O147" s="371"/>
      <c r="P147" s="371"/>
      <c r="Q147" s="371"/>
      <c r="R147" s="528"/>
    </row>
    <row r="148" spans="1:18" s="317" customFormat="1" ht="28.5" customHeight="1" x14ac:dyDescent="0.2">
      <c r="A148" s="313" t="s">
        <v>3938</v>
      </c>
      <c r="B148" s="721" t="s">
        <v>3939</v>
      </c>
      <c r="C148" s="314"/>
      <c r="D148" s="314"/>
      <c r="E148" s="314"/>
      <c r="F148" s="314"/>
      <c r="G148" s="314"/>
      <c r="H148" s="314"/>
      <c r="I148" s="314"/>
      <c r="J148" s="315"/>
      <c r="K148" s="316"/>
      <c r="M148" s="316"/>
      <c r="N148" s="434"/>
      <c r="O148" s="443"/>
      <c r="P148" s="443"/>
      <c r="Q148" s="443"/>
      <c r="R148" s="316"/>
    </row>
    <row r="149" spans="1:18" s="35" customFormat="1" ht="76.5" x14ac:dyDescent="0.2">
      <c r="A149" s="131" t="s">
        <v>3941</v>
      </c>
      <c r="B149" s="131" t="s">
        <v>3942</v>
      </c>
      <c r="C149" s="124"/>
      <c r="D149" s="124" t="s">
        <v>106</v>
      </c>
      <c r="E149" s="124">
        <v>0</v>
      </c>
      <c r="F149" s="124" t="s">
        <v>680</v>
      </c>
      <c r="G149" s="124"/>
      <c r="H149" s="124"/>
      <c r="I149" s="124" t="s">
        <v>354</v>
      </c>
      <c r="J149" s="456" t="s">
        <v>3953</v>
      </c>
      <c r="K149" s="137" t="s">
        <v>3950</v>
      </c>
      <c r="L149" s="131" t="s">
        <v>1251</v>
      </c>
      <c r="M149" s="137" t="s">
        <v>3951</v>
      </c>
      <c r="N149" s="647" t="str">
        <f ca="1">HYPERLINK(CONCATENATE("[",filename_docx,"]qcom_",A149), "Yes")</f>
        <v>Yes</v>
      </c>
      <c r="O149" s="647" t="str">
        <f ca="1">HYPERLINK(CONCATENATE("[",filename,"]sth_",A149), "Y")</f>
        <v>Y</v>
      </c>
      <c r="P149" s="114"/>
      <c r="Q149" s="114"/>
      <c r="R149" s="137"/>
    </row>
    <row r="150" spans="1:18" s="35" customFormat="1" ht="89.25" x14ac:dyDescent="0.2">
      <c r="A150" s="131" t="s">
        <v>3943</v>
      </c>
      <c r="B150" s="131" t="s">
        <v>3942</v>
      </c>
      <c r="C150" s="124"/>
      <c r="D150" s="124" t="s">
        <v>106</v>
      </c>
      <c r="E150" s="124">
        <v>1</v>
      </c>
      <c r="F150" s="124" t="s">
        <v>680</v>
      </c>
      <c r="G150" s="124"/>
      <c r="H150" s="124"/>
      <c r="I150" s="124" t="s">
        <v>354</v>
      </c>
      <c r="J150" s="456" t="s">
        <v>3953</v>
      </c>
      <c r="K150" s="137" t="s">
        <v>3955</v>
      </c>
      <c r="L150" s="131" t="s">
        <v>1251</v>
      </c>
      <c r="M150" s="137" t="s">
        <v>3954</v>
      </c>
      <c r="N150" s="456"/>
      <c r="O150" s="647" t="str">
        <f ca="1">HYPERLINK(CONCATENATE("[",filename,"]sth_",A150), "Y")</f>
        <v>Y</v>
      </c>
      <c r="P150" s="846" t="s">
        <v>3944</v>
      </c>
      <c r="Q150" s="114"/>
      <c r="R150" s="137"/>
    </row>
    <row r="151" spans="1:18" s="317" customFormat="1" ht="28.5" customHeight="1" x14ac:dyDescent="0.2">
      <c r="A151" s="313" t="s">
        <v>1063</v>
      </c>
      <c r="B151" s="721" t="s">
        <v>3254</v>
      </c>
      <c r="C151" s="314"/>
      <c r="D151" s="314"/>
      <c r="E151" s="314"/>
      <c r="F151" s="314"/>
      <c r="G151" s="314"/>
      <c r="H151" s="314"/>
      <c r="I151" s="314"/>
      <c r="J151" s="315"/>
      <c r="K151" s="316"/>
      <c r="M151" s="316"/>
      <c r="N151" s="434"/>
      <c r="O151" s="443"/>
      <c r="P151" s="443"/>
      <c r="Q151" s="443"/>
      <c r="R151" s="316"/>
    </row>
    <row r="152" spans="1:18" s="129" customFormat="1" ht="89.25" customHeight="1" x14ac:dyDescent="0.2">
      <c r="A152" s="129" t="s">
        <v>921</v>
      </c>
      <c r="B152" s="131" t="s">
        <v>338</v>
      </c>
      <c r="C152" s="132"/>
      <c r="D152" s="132"/>
      <c r="E152" s="132">
        <v>1</v>
      </c>
      <c r="F152" s="132" t="s">
        <v>680</v>
      </c>
      <c r="G152" s="132"/>
      <c r="H152" s="132">
        <v>3</v>
      </c>
      <c r="I152" s="132" t="s">
        <v>2025</v>
      </c>
      <c r="J152" s="676"/>
      <c r="K152" s="137" t="s">
        <v>3537</v>
      </c>
      <c r="L152" s="134" t="s">
        <v>1252</v>
      </c>
      <c r="M152" s="137" t="s">
        <v>3827</v>
      </c>
      <c r="N152" s="647" t="str">
        <f ca="1">HYPERLINK(CONCATENATE("[",filename_docx,"]qcom_",A152), "Yes")</f>
        <v>Yes</v>
      </c>
      <c r="O152" s="647" t="str">
        <f ca="1">HYPERLINK(CONCATENATE("[",filename,"]sth_",A152), "Y")</f>
        <v>Y</v>
      </c>
      <c r="P152" s="114"/>
      <c r="Q152" s="113"/>
      <c r="R152" s="134"/>
    </row>
    <row r="153" spans="1:18" s="129" customFormat="1" ht="63.75" x14ac:dyDescent="0.2">
      <c r="A153" s="129" t="s">
        <v>1775</v>
      </c>
      <c r="B153" s="131" t="s">
        <v>338</v>
      </c>
      <c r="C153" s="132"/>
      <c r="D153" s="132" t="s">
        <v>106</v>
      </c>
      <c r="E153" s="132">
        <v>1</v>
      </c>
      <c r="F153" s="132" t="s">
        <v>680</v>
      </c>
      <c r="G153" s="132"/>
      <c r="H153" s="132">
        <v>1</v>
      </c>
      <c r="I153" s="132" t="s">
        <v>2025</v>
      </c>
      <c r="J153" s="676"/>
      <c r="K153" s="137" t="s">
        <v>3538</v>
      </c>
      <c r="L153" s="134" t="s">
        <v>1252</v>
      </c>
      <c r="M153" s="137" t="s">
        <v>3596</v>
      </c>
      <c r="N153" s="456"/>
      <c r="O153" s="647" t="str">
        <f ca="1">HYPERLINK(CONCATENATE("[",filename,"]sth_","pvCommit"), "Y")</f>
        <v>Y</v>
      </c>
      <c r="P153" s="114"/>
      <c r="Q153" s="113"/>
      <c r="R153" s="134"/>
    </row>
    <row r="154" spans="1:18" s="131" customFormat="1" ht="71.25" customHeight="1" x14ac:dyDescent="0.2">
      <c r="A154" s="131" t="s">
        <v>922</v>
      </c>
      <c r="B154" s="131" t="s">
        <v>338</v>
      </c>
      <c r="C154" s="124"/>
      <c r="D154" s="124"/>
      <c r="E154" s="124">
        <v>0</v>
      </c>
      <c r="F154" s="124" t="s">
        <v>680</v>
      </c>
      <c r="G154" s="124"/>
      <c r="H154" s="124">
        <v>4</v>
      </c>
      <c r="I154" s="124"/>
      <c r="J154" s="193"/>
      <c r="K154" s="137" t="s">
        <v>1397</v>
      </c>
      <c r="L154" s="131" t="s">
        <v>1162</v>
      </c>
      <c r="M154" s="137" t="s">
        <v>2960</v>
      </c>
      <c r="N154" s="456"/>
      <c r="O154" s="114"/>
      <c r="P154" s="114"/>
      <c r="Q154" s="114"/>
      <c r="R154" s="137"/>
    </row>
    <row r="155" spans="1:18" s="131" customFormat="1" ht="61.5" customHeight="1" x14ac:dyDescent="0.2">
      <c r="A155" s="131" t="s">
        <v>1776</v>
      </c>
      <c r="B155" s="131" t="s">
        <v>338</v>
      </c>
      <c r="C155" s="124"/>
      <c r="D155" s="124" t="s">
        <v>106</v>
      </c>
      <c r="E155" s="124">
        <v>0</v>
      </c>
      <c r="F155" s="124" t="s">
        <v>680</v>
      </c>
      <c r="G155" s="124"/>
      <c r="H155" s="124"/>
      <c r="I155" s="124"/>
      <c r="J155" s="193"/>
      <c r="K155" s="137" t="s">
        <v>1397</v>
      </c>
      <c r="L155" s="131" t="s">
        <v>1777</v>
      </c>
      <c r="M155" s="137" t="s">
        <v>2959</v>
      </c>
      <c r="N155" s="456"/>
      <c r="O155" s="114"/>
      <c r="P155" s="114"/>
      <c r="Q155" s="114"/>
      <c r="R155" s="137"/>
    </row>
    <row r="156" spans="1:18" s="131" customFormat="1" ht="25.5" x14ac:dyDescent="0.2">
      <c r="A156" s="131" t="s">
        <v>1395</v>
      </c>
      <c r="B156" s="131" t="s">
        <v>338</v>
      </c>
      <c r="C156" s="124"/>
      <c r="D156" s="124" t="s">
        <v>106</v>
      </c>
      <c r="E156" s="124">
        <v>0</v>
      </c>
      <c r="F156" s="124" t="s">
        <v>680</v>
      </c>
      <c r="G156" s="124"/>
      <c r="H156" s="124"/>
      <c r="I156" s="124"/>
      <c r="J156" s="193"/>
      <c r="K156" s="137" t="s">
        <v>3505</v>
      </c>
      <c r="L156" s="131" t="s">
        <v>1161</v>
      </c>
      <c r="M156" s="137" t="s">
        <v>1398</v>
      </c>
      <c r="N156" s="456"/>
      <c r="O156" s="114"/>
      <c r="P156" s="647" t="s">
        <v>1160</v>
      </c>
      <c r="Q156" s="114"/>
      <c r="R156" s="137"/>
    </row>
    <row r="157" spans="1:18" s="131" customFormat="1" ht="51" x14ac:dyDescent="0.2">
      <c r="A157" s="131" t="s">
        <v>1396</v>
      </c>
      <c r="B157" s="131" t="s">
        <v>338</v>
      </c>
      <c r="C157" s="124"/>
      <c r="D157" s="124" t="s">
        <v>106</v>
      </c>
      <c r="E157" s="124" t="s">
        <v>537</v>
      </c>
      <c r="F157" s="124">
        <v>1</v>
      </c>
      <c r="G157" s="124"/>
      <c r="H157" s="124"/>
      <c r="I157" s="124" t="s">
        <v>2446</v>
      </c>
      <c r="J157" s="193"/>
      <c r="K157" s="137" t="s">
        <v>1359</v>
      </c>
      <c r="L157" s="129" t="s">
        <v>1251</v>
      </c>
      <c r="M157" s="137" t="s">
        <v>3359</v>
      </c>
      <c r="N157" s="456"/>
      <c r="O157" s="647" t="str">
        <f ca="1">HYPERLINK(CONCATENATE("[",filename,"]sth_",A157), "Y")</f>
        <v>Y</v>
      </c>
      <c r="P157" s="647" t="s">
        <v>1160</v>
      </c>
      <c r="Q157" s="114"/>
      <c r="R157" s="137"/>
    </row>
    <row r="158" spans="1:18" s="317" customFormat="1" ht="28.5" customHeight="1" x14ac:dyDescent="0.2">
      <c r="A158" s="313" t="s">
        <v>1064</v>
      </c>
      <c r="B158" s="721" t="s">
        <v>3255</v>
      </c>
      <c r="C158" s="314"/>
      <c r="D158" s="314"/>
      <c r="E158" s="314"/>
      <c r="F158" s="314"/>
      <c r="G158" s="314"/>
      <c r="H158" s="314"/>
      <c r="I158" s="314"/>
      <c r="J158" s="315"/>
      <c r="K158" s="316"/>
      <c r="M158" s="316"/>
      <c r="N158" s="434"/>
      <c r="O158" s="443"/>
      <c r="P158" s="443"/>
      <c r="Q158" s="443"/>
      <c r="R158" s="316"/>
    </row>
    <row r="159" spans="1:18" s="207" customFormat="1" x14ac:dyDescent="0.2">
      <c r="A159" s="207" t="s">
        <v>923</v>
      </c>
      <c r="B159" s="207" t="s">
        <v>339</v>
      </c>
      <c r="C159" s="777"/>
      <c r="D159" s="777" t="s">
        <v>106</v>
      </c>
      <c r="E159" s="777"/>
      <c r="F159" s="777" t="s">
        <v>680</v>
      </c>
      <c r="G159" s="777">
        <v>1</v>
      </c>
      <c r="H159" s="777">
        <v>1</v>
      </c>
      <c r="I159" s="777"/>
      <c r="J159" s="193" t="s">
        <v>252</v>
      </c>
      <c r="K159" s="779" t="s">
        <v>1351</v>
      </c>
      <c r="L159" s="207" t="s">
        <v>1251</v>
      </c>
      <c r="M159" s="779" t="s">
        <v>1408</v>
      </c>
      <c r="N159" s="778"/>
      <c r="O159" s="778"/>
      <c r="P159" s="778"/>
      <c r="Q159" s="778"/>
      <c r="R159" s="779"/>
    </row>
    <row r="160" spans="1:18" s="207" customFormat="1" x14ac:dyDescent="0.2">
      <c r="A160" s="207" t="s">
        <v>924</v>
      </c>
      <c r="B160" s="207" t="s">
        <v>339</v>
      </c>
      <c r="C160" s="777"/>
      <c r="D160" s="777" t="s">
        <v>106</v>
      </c>
      <c r="E160" s="777"/>
      <c r="F160" s="777" t="s">
        <v>680</v>
      </c>
      <c r="G160" s="777"/>
      <c r="H160" s="777">
        <v>1</v>
      </c>
      <c r="I160" s="777"/>
      <c r="J160" s="193" t="s">
        <v>252</v>
      </c>
      <c r="K160" s="779" t="s">
        <v>1351</v>
      </c>
      <c r="M160" s="779" t="s">
        <v>567</v>
      </c>
      <c r="N160" s="778"/>
      <c r="O160" s="778"/>
      <c r="P160" s="778"/>
      <c r="Q160" s="778"/>
      <c r="R160" s="779"/>
    </row>
    <row r="161" spans="1:18" s="207" customFormat="1" ht="25.5" x14ac:dyDescent="0.2">
      <c r="A161" s="207" t="s">
        <v>925</v>
      </c>
      <c r="B161" s="207" t="s">
        <v>339</v>
      </c>
      <c r="C161" s="777"/>
      <c r="D161" s="777"/>
      <c r="E161" s="777" t="s">
        <v>537</v>
      </c>
      <c r="F161" s="777" t="s">
        <v>680</v>
      </c>
      <c r="G161" s="777"/>
      <c r="H161" s="777">
        <v>1</v>
      </c>
      <c r="I161" s="777"/>
      <c r="J161" s="193" t="s">
        <v>252</v>
      </c>
      <c r="K161" s="779" t="s">
        <v>1351</v>
      </c>
      <c r="M161" s="779" t="s">
        <v>375</v>
      </c>
      <c r="N161" s="778"/>
      <c r="O161" s="778"/>
      <c r="P161" s="778"/>
      <c r="Q161" s="778"/>
      <c r="R161" s="779"/>
    </row>
    <row r="162" spans="1:18" s="207" customFormat="1" ht="38.25" x14ac:dyDescent="0.2">
      <c r="A162" s="207" t="s">
        <v>339</v>
      </c>
      <c r="B162" s="207" t="s">
        <v>339</v>
      </c>
      <c r="C162" s="777"/>
      <c r="D162" s="777" t="s">
        <v>106</v>
      </c>
      <c r="E162" s="777">
        <v>0</v>
      </c>
      <c r="F162" s="777" t="s">
        <v>680</v>
      </c>
      <c r="G162" s="777"/>
      <c r="H162" s="777"/>
      <c r="I162" s="777"/>
      <c r="J162" s="193" t="s">
        <v>252</v>
      </c>
      <c r="K162" s="779" t="s">
        <v>3507</v>
      </c>
      <c r="L162" s="779" t="s">
        <v>1411</v>
      </c>
      <c r="M162" s="779" t="s">
        <v>1413</v>
      </c>
      <c r="N162" s="778"/>
      <c r="O162" s="778"/>
      <c r="P162" s="783" t="s">
        <v>1160</v>
      </c>
      <c r="Q162" s="778"/>
      <c r="R162" s="779"/>
    </row>
    <row r="163" spans="1:18" s="784" customFormat="1" x14ac:dyDescent="0.2">
      <c r="A163" s="207" t="s">
        <v>926</v>
      </c>
      <c r="B163" s="784" t="s">
        <v>339</v>
      </c>
      <c r="C163" s="785"/>
      <c r="D163" s="785" t="s">
        <v>106</v>
      </c>
      <c r="E163" s="785">
        <v>0</v>
      </c>
      <c r="F163" s="785" t="s">
        <v>680</v>
      </c>
      <c r="G163" s="785"/>
      <c r="H163" s="785"/>
      <c r="I163" s="785"/>
      <c r="J163" s="193" t="s">
        <v>252</v>
      </c>
      <c r="K163" s="786" t="s">
        <v>1351</v>
      </c>
      <c r="L163" s="786" t="s">
        <v>3505</v>
      </c>
      <c r="M163" s="786" t="s">
        <v>12</v>
      </c>
      <c r="N163" s="787"/>
      <c r="O163" s="787"/>
      <c r="P163" s="787"/>
      <c r="Q163" s="787"/>
      <c r="R163" s="786"/>
    </row>
    <row r="164" spans="1:18" s="207" customFormat="1" ht="25.5" x14ac:dyDescent="0.2">
      <c r="A164" s="207" t="s">
        <v>1409</v>
      </c>
      <c r="B164" s="207" t="s">
        <v>339</v>
      </c>
      <c r="C164" s="777"/>
      <c r="D164" s="777"/>
      <c r="E164" s="777" t="s">
        <v>537</v>
      </c>
      <c r="F164" s="777">
        <v>1</v>
      </c>
      <c r="G164" s="777"/>
      <c r="H164" s="777"/>
      <c r="I164" s="777"/>
      <c r="J164" s="193" t="s">
        <v>252</v>
      </c>
      <c r="K164" s="779" t="s">
        <v>3508</v>
      </c>
      <c r="L164" s="207" t="s">
        <v>1251</v>
      </c>
      <c r="M164" s="779" t="s">
        <v>1412</v>
      </c>
      <c r="N164" s="778"/>
      <c r="O164" s="778"/>
      <c r="P164" s="783" t="s">
        <v>1160</v>
      </c>
      <c r="Q164" s="778"/>
      <c r="R164" s="779"/>
    </row>
    <row r="165" spans="1:18" s="784" customFormat="1" x14ac:dyDescent="0.2">
      <c r="A165" s="207" t="s">
        <v>927</v>
      </c>
      <c r="B165" s="784" t="s">
        <v>339</v>
      </c>
      <c r="C165" s="785"/>
      <c r="D165" s="785" t="s">
        <v>106</v>
      </c>
      <c r="E165" s="785">
        <v>0</v>
      </c>
      <c r="F165" s="785" t="s">
        <v>680</v>
      </c>
      <c r="G165" s="785"/>
      <c r="H165" s="785"/>
      <c r="I165" s="785"/>
      <c r="J165" s="193" t="s">
        <v>252</v>
      </c>
      <c r="K165" s="786" t="s">
        <v>3504</v>
      </c>
      <c r="L165" s="784" t="s">
        <v>1161</v>
      </c>
      <c r="M165" s="786" t="s">
        <v>1410</v>
      </c>
      <c r="N165" s="787"/>
      <c r="O165" s="787"/>
      <c r="P165" s="787"/>
      <c r="Q165" s="787"/>
      <c r="R165" s="786"/>
    </row>
    <row r="166" spans="1:18" s="317" customFormat="1" ht="28.5" customHeight="1" x14ac:dyDescent="0.2">
      <c r="A166" s="313" t="s">
        <v>59</v>
      </c>
      <c r="B166" s="721" t="s">
        <v>3256</v>
      </c>
      <c r="C166" s="314"/>
      <c r="D166" s="314"/>
      <c r="E166" s="314"/>
      <c r="F166" s="314"/>
      <c r="G166" s="314"/>
      <c r="H166" s="314"/>
      <c r="I166" s="314"/>
      <c r="J166" s="315"/>
      <c r="K166" s="316"/>
      <c r="M166" s="316"/>
      <c r="N166" s="434"/>
      <c r="O166" s="443"/>
      <c r="P166" s="443"/>
      <c r="Q166" s="443"/>
      <c r="R166" s="316"/>
    </row>
    <row r="167" spans="1:18" s="130" customFormat="1" ht="63.75" x14ac:dyDescent="0.2">
      <c r="A167" s="129" t="s">
        <v>3918</v>
      </c>
      <c r="B167" s="131" t="s">
        <v>69</v>
      </c>
      <c r="C167" s="132"/>
      <c r="D167" s="132"/>
      <c r="E167" s="132" t="s">
        <v>537</v>
      </c>
      <c r="F167" s="132">
        <v>1</v>
      </c>
      <c r="G167" s="132"/>
      <c r="H167" s="132"/>
      <c r="I167" s="132" t="s">
        <v>1717</v>
      </c>
      <c r="J167" s="676"/>
      <c r="K167" s="134" t="s">
        <v>3919</v>
      </c>
      <c r="L167" s="129" t="s">
        <v>1251</v>
      </c>
      <c r="M167" s="134" t="s">
        <v>3920</v>
      </c>
      <c r="N167" s="457"/>
      <c r="O167" s="647" t="str">
        <f ca="1">HYPERLINK(CONCATENATE("[",filename,"]sth_",A167), "Y")</f>
        <v>Y</v>
      </c>
      <c r="P167" s="647" t="str">
        <f ca="1">HYPERLINK(CONCATENATE("[",filename,"]gt_","minRTP"), "minRTP")</f>
        <v>minRTP</v>
      </c>
      <c r="Q167" s="647" t="str">
        <f ca="1">HYPERLINK(CONCATENATE("[",filename,"]gt_","maxRTP"), "maxRTP")</f>
        <v>maxRTP</v>
      </c>
      <c r="R167" s="134"/>
    </row>
    <row r="168" spans="1:18" s="130" customFormat="1" x14ac:dyDescent="0.2">
      <c r="A168" s="129" t="s">
        <v>928</v>
      </c>
      <c r="B168" s="131" t="s">
        <v>69</v>
      </c>
      <c r="C168" s="132" t="s">
        <v>106</v>
      </c>
      <c r="D168" s="132" t="s">
        <v>106</v>
      </c>
      <c r="E168" s="132">
        <v>0</v>
      </c>
      <c r="F168" s="132" t="s">
        <v>680</v>
      </c>
      <c r="G168" s="132"/>
      <c r="H168" s="132"/>
      <c r="I168" s="132"/>
      <c r="J168" s="676"/>
      <c r="K168" s="134"/>
      <c r="L168" s="134" t="s">
        <v>1340</v>
      </c>
      <c r="M168" s="134"/>
      <c r="N168" s="457"/>
      <c r="O168" s="113"/>
      <c r="P168" s="647"/>
      <c r="Q168" s="113"/>
      <c r="R168" s="134"/>
    </row>
    <row r="169" spans="1:18" s="130" customFormat="1" x14ac:dyDescent="0.2">
      <c r="A169" s="129" t="s">
        <v>929</v>
      </c>
      <c r="B169" s="131" t="s">
        <v>69</v>
      </c>
      <c r="C169" s="132" t="s">
        <v>106</v>
      </c>
      <c r="D169" s="132" t="s">
        <v>106</v>
      </c>
      <c r="E169" s="132">
        <v>0</v>
      </c>
      <c r="F169" s="132" t="s">
        <v>680</v>
      </c>
      <c r="G169" s="132"/>
      <c r="H169" s="132"/>
      <c r="I169" s="132"/>
      <c r="J169" s="676"/>
      <c r="K169" s="134"/>
      <c r="L169" s="134" t="s">
        <v>1341</v>
      </c>
      <c r="M169" s="134"/>
      <c r="N169" s="457"/>
      <c r="O169" s="113"/>
      <c r="P169" s="647"/>
      <c r="Q169" s="113"/>
      <c r="R169" s="134"/>
    </row>
    <row r="170" spans="1:18" s="204" customFormat="1" ht="135.75" customHeight="1" x14ac:dyDescent="0.2">
      <c r="A170" s="342" t="s">
        <v>930</v>
      </c>
      <c r="B170" s="131" t="s">
        <v>69</v>
      </c>
      <c r="C170" s="132"/>
      <c r="D170" s="132"/>
      <c r="E170" s="132" t="s">
        <v>537</v>
      </c>
      <c r="F170" s="132"/>
      <c r="G170" s="132"/>
      <c r="H170" s="132"/>
      <c r="I170" s="132"/>
      <c r="J170" s="193" t="s">
        <v>252</v>
      </c>
      <c r="K170" s="134" t="s">
        <v>1342</v>
      </c>
      <c r="L170" s="134"/>
      <c r="M170" s="134" t="s">
        <v>3094</v>
      </c>
      <c r="N170" s="530"/>
      <c r="O170" s="530" t="s">
        <v>252</v>
      </c>
      <c r="P170" s="647" t="str">
        <f ca="1">HYPERLINK(CONCATENATE("[",filename,"]gt_","egmMaxRTPdev"), "egmMaxRTPdev")</f>
        <v>egmMaxRTPdev</v>
      </c>
      <c r="Q170" s="530"/>
      <c r="R170" s="529"/>
    </row>
    <row r="171" spans="1:18" s="204" customFormat="1" ht="25.5" x14ac:dyDescent="0.2">
      <c r="A171" s="342" t="s">
        <v>931</v>
      </c>
      <c r="B171" s="131" t="s">
        <v>69</v>
      </c>
      <c r="C171" s="132"/>
      <c r="D171" s="132"/>
      <c r="E171" s="132"/>
      <c r="F171" s="132"/>
      <c r="G171" s="132"/>
      <c r="H171" s="132"/>
      <c r="I171" s="132"/>
      <c r="J171" s="193" t="s">
        <v>252</v>
      </c>
      <c r="K171" s="134"/>
      <c r="L171" s="134" t="s">
        <v>1342</v>
      </c>
      <c r="M171" s="134" t="s">
        <v>726</v>
      </c>
      <c r="N171" s="530"/>
      <c r="O171" s="530"/>
      <c r="P171" s="647" t="str">
        <f ca="1">HYPERLINK(CONCATENATE("[",filename,"]gt_","egmMaxRTPdev"), "egmMaxRTPdev")</f>
        <v>egmMaxRTPdev</v>
      </c>
      <c r="Q171" s="530"/>
      <c r="R171" s="529"/>
    </row>
    <row r="172" spans="1:18" s="204" customFormat="1" ht="25.5" x14ac:dyDescent="0.2">
      <c r="A172" s="342" t="s">
        <v>1569</v>
      </c>
      <c r="B172" s="129" t="s">
        <v>69</v>
      </c>
      <c r="C172" s="132"/>
      <c r="D172" s="132" t="s">
        <v>106</v>
      </c>
      <c r="E172" s="132">
        <v>1</v>
      </c>
      <c r="F172" s="132">
        <v>1</v>
      </c>
      <c r="G172" s="132"/>
      <c r="H172" s="132"/>
      <c r="I172" s="132"/>
      <c r="J172" s="676" t="s">
        <v>252</v>
      </c>
      <c r="K172" s="134" t="s">
        <v>1343</v>
      </c>
      <c r="L172" s="134"/>
      <c r="M172" s="134" t="s">
        <v>3173</v>
      </c>
      <c r="N172" s="530"/>
      <c r="O172" s="530" t="s">
        <v>252</v>
      </c>
      <c r="P172" s="647" t="str">
        <f ca="1">HYPERLINK(CONCATENATE("[",filename,"]gt_","egmcrdenom"), "egmcrdenom")</f>
        <v>egmcrdenom</v>
      </c>
      <c r="Q172" s="530"/>
      <c r="R172" s="529"/>
    </row>
    <row r="173" spans="1:18" s="204" customFormat="1" ht="25.5" x14ac:dyDescent="0.2">
      <c r="A173" s="342" t="s">
        <v>1570</v>
      </c>
      <c r="B173" s="129" t="s">
        <v>69</v>
      </c>
      <c r="C173" s="132" t="s">
        <v>106</v>
      </c>
      <c r="D173" s="132" t="s">
        <v>106</v>
      </c>
      <c r="E173" s="132">
        <v>0</v>
      </c>
      <c r="F173" s="132" t="s">
        <v>680</v>
      </c>
      <c r="G173" s="132"/>
      <c r="H173" s="132"/>
      <c r="I173" s="132"/>
      <c r="J173" s="676" t="s">
        <v>252</v>
      </c>
      <c r="K173" s="134"/>
      <c r="L173" s="134" t="s">
        <v>1343</v>
      </c>
      <c r="M173" s="134" t="s">
        <v>2168</v>
      </c>
      <c r="N173" s="530"/>
      <c r="O173" s="530"/>
      <c r="P173" s="647" t="str">
        <f ca="1">HYPERLINK(CONCATENATE("[",filename,"]gt_","egmcrdenom"), "egmcrdenom")</f>
        <v>egmcrdenom</v>
      </c>
      <c r="Q173" s="530"/>
      <c r="R173" s="529"/>
    </row>
    <row r="174" spans="1:18" s="35" customFormat="1" ht="86.25" customHeight="1" x14ac:dyDescent="0.2">
      <c r="A174" s="131" t="s">
        <v>932</v>
      </c>
      <c r="B174" s="131" t="s">
        <v>69</v>
      </c>
      <c r="C174" s="124"/>
      <c r="D174" s="124" t="s">
        <v>106</v>
      </c>
      <c r="E174" s="124">
        <v>1</v>
      </c>
      <c r="F174" s="124">
        <v>1</v>
      </c>
      <c r="G174" s="124"/>
      <c r="H174" s="124"/>
      <c r="I174" s="124" t="s">
        <v>1717</v>
      </c>
      <c r="J174" s="193"/>
      <c r="K174" s="137"/>
      <c r="L174" s="131"/>
      <c r="M174" s="137" t="s">
        <v>2185</v>
      </c>
      <c r="N174" s="456"/>
      <c r="O174" s="647" t="str">
        <f ca="1">HYPERLINK(CONCATENATE("[",filename,"]sth_",A174), "Y")</f>
        <v>Y</v>
      </c>
      <c r="P174" s="647" t="str">
        <f ca="1">HYPERLINK(CONCATENATE("[",filename,"]gt_","CIEF"), "CIEF")</f>
        <v>CIEF</v>
      </c>
      <c r="Q174" s="335"/>
      <c r="R174" s="178"/>
    </row>
    <row r="175" spans="1:18" s="35" customFormat="1" ht="66" customHeight="1" x14ac:dyDescent="0.2">
      <c r="A175" s="131" t="s">
        <v>933</v>
      </c>
      <c r="B175" s="131" t="s">
        <v>69</v>
      </c>
      <c r="C175" s="124"/>
      <c r="D175" s="124" t="s">
        <v>106</v>
      </c>
      <c r="E175" s="124">
        <v>1</v>
      </c>
      <c r="F175" s="124">
        <v>1</v>
      </c>
      <c r="G175" s="124"/>
      <c r="H175" s="124"/>
      <c r="I175" s="124" t="s">
        <v>1717</v>
      </c>
      <c r="J175" s="193"/>
      <c r="K175" s="137"/>
      <c r="L175" s="131"/>
      <c r="M175" s="178" t="s">
        <v>2182</v>
      </c>
      <c r="N175" s="456"/>
      <c r="O175" s="647" t="str">
        <f ca="1">HYPERLINK(CONCATENATE("[",filename,"]sth_",A175), "Y")</f>
        <v>Y</v>
      </c>
      <c r="P175" s="647" t="str">
        <f ca="1">HYPERLINK(CONCATENATE("[",filename,"]gt_","CIEF"), "CIEF")</f>
        <v>CIEF</v>
      </c>
      <c r="Q175" s="335"/>
      <c r="R175" s="178"/>
    </row>
    <row r="176" spans="1:18" s="35" customFormat="1" x14ac:dyDescent="0.2">
      <c r="A176" s="131" t="s">
        <v>934</v>
      </c>
      <c r="B176" s="131" t="s">
        <v>69</v>
      </c>
      <c r="C176" s="124" t="s">
        <v>106</v>
      </c>
      <c r="D176" s="124" t="s">
        <v>106</v>
      </c>
      <c r="E176" s="124">
        <v>0</v>
      </c>
      <c r="F176" s="124" t="s">
        <v>680</v>
      </c>
      <c r="G176" s="124"/>
      <c r="H176" s="124"/>
      <c r="I176" s="124"/>
      <c r="J176" s="193"/>
      <c r="K176" s="137"/>
      <c r="L176" s="131" t="s">
        <v>2172</v>
      </c>
      <c r="M176" s="137" t="s">
        <v>2173</v>
      </c>
      <c r="N176" s="456"/>
      <c r="O176" s="335"/>
      <c r="P176" s="647" t="str">
        <f ca="1">HYPERLINK(CONCATENATE("[",filename,"]gt_","CIEF"), "CIEF")</f>
        <v>CIEF</v>
      </c>
      <c r="Q176" s="335"/>
      <c r="R176" s="178"/>
    </row>
    <row r="177" spans="1:18" s="35" customFormat="1" ht="25.5" x14ac:dyDescent="0.2">
      <c r="A177" s="131" t="s">
        <v>935</v>
      </c>
      <c r="B177" s="131" t="s">
        <v>69</v>
      </c>
      <c r="C177" s="124"/>
      <c r="D177" s="124"/>
      <c r="E177" s="124">
        <v>3</v>
      </c>
      <c r="F177" s="124">
        <v>1</v>
      </c>
      <c r="G177" s="124"/>
      <c r="H177" s="124"/>
      <c r="I177" s="124" t="s">
        <v>1717</v>
      </c>
      <c r="J177" s="193"/>
      <c r="K177" s="137" t="s">
        <v>2140</v>
      </c>
      <c r="L177" s="131" t="s">
        <v>1251</v>
      </c>
      <c r="M177" s="178" t="s">
        <v>2464</v>
      </c>
      <c r="N177" s="647" t="str">
        <f ca="1">HYPERLINK(CONCATENATE("[",filename_docx,"]qcom_",A177), "Yes")</f>
        <v>Yes</v>
      </c>
      <c r="O177" s="647" t="str">
        <f ca="1">HYPERLINK(CONCATENATE("[",filename,"]sth_",A177), "Y")</f>
        <v>Y</v>
      </c>
      <c r="P177" s="647" t="str">
        <f ca="1">HYPERLINK(CONCATENATE("[",filename,"]gt_","egmmaxbet"), "egmmaxbet")</f>
        <v>egmmaxbet</v>
      </c>
      <c r="Q177" s="335"/>
      <c r="R177" s="178"/>
    </row>
    <row r="178" spans="1:18" s="35" customFormat="1" x14ac:dyDescent="0.2">
      <c r="A178" s="131" t="s">
        <v>936</v>
      </c>
      <c r="B178" s="131" t="s">
        <v>69</v>
      </c>
      <c r="C178" s="124"/>
      <c r="D178" s="124" t="s">
        <v>106</v>
      </c>
      <c r="E178" s="124">
        <v>0</v>
      </c>
      <c r="F178" s="124" t="s">
        <v>680</v>
      </c>
      <c r="G178" s="124"/>
      <c r="H178" s="124"/>
      <c r="I178" s="124"/>
      <c r="J178" s="193"/>
      <c r="K178" s="137"/>
      <c r="L178" s="137" t="s">
        <v>2140</v>
      </c>
      <c r="M178" s="137" t="s">
        <v>793</v>
      </c>
      <c r="N178" s="456"/>
      <c r="O178" s="114"/>
      <c r="P178" s="647" t="str">
        <f ca="1">HYPERLINK(CONCATENATE("[",filename,"]gt_","egmmaxbet"), "egmmaxbet")</f>
        <v>egmmaxbet</v>
      </c>
      <c r="Q178" s="782"/>
      <c r="R178" s="178"/>
    </row>
    <row r="179" spans="1:18" s="35" customFormat="1" ht="25.5" x14ac:dyDescent="0.2">
      <c r="A179" s="131" t="s">
        <v>937</v>
      </c>
      <c r="B179" s="131" t="s">
        <v>69</v>
      </c>
      <c r="C179" s="124" t="s">
        <v>106</v>
      </c>
      <c r="D179" s="124" t="s">
        <v>106</v>
      </c>
      <c r="E179" s="124">
        <v>0</v>
      </c>
      <c r="F179" s="124" t="s">
        <v>680</v>
      </c>
      <c r="G179" s="124"/>
      <c r="H179" s="124"/>
      <c r="I179" s="124"/>
      <c r="J179" s="193"/>
      <c r="K179" s="137"/>
      <c r="L179" s="131" t="s">
        <v>2141</v>
      </c>
      <c r="M179" s="137" t="s">
        <v>3853</v>
      </c>
      <c r="N179" s="456"/>
      <c r="O179" s="114"/>
      <c r="P179" s="647" t="str">
        <f ca="1">HYPERLINK(CONCATENATE("[",filename,"]gt_","camt"), "camt")</f>
        <v>camt</v>
      </c>
      <c r="Q179" s="114"/>
      <c r="R179" s="137"/>
    </row>
    <row r="180" spans="1:18" s="35" customFormat="1" ht="38.25" x14ac:dyDescent="0.2">
      <c r="A180" s="131" t="s">
        <v>938</v>
      </c>
      <c r="B180" s="131" t="s">
        <v>69</v>
      </c>
      <c r="C180" s="124" t="s">
        <v>106</v>
      </c>
      <c r="D180" s="124" t="s">
        <v>106</v>
      </c>
      <c r="E180" s="124">
        <v>0</v>
      </c>
      <c r="F180" s="124" t="s">
        <v>680</v>
      </c>
      <c r="G180" s="124"/>
      <c r="H180" s="124"/>
      <c r="I180" s="124"/>
      <c r="J180" s="193"/>
      <c r="K180" s="137"/>
      <c r="L180" s="131" t="s">
        <v>2141</v>
      </c>
      <c r="M180" s="137" t="s">
        <v>3852</v>
      </c>
      <c r="N180" s="456"/>
      <c r="O180" s="114"/>
      <c r="P180" s="647" t="str">
        <f ca="1">HYPERLINK(CONCATENATE("[",filename,"]gt_","camt"), "camt")</f>
        <v>camt</v>
      </c>
      <c r="Q180" s="114"/>
      <c r="R180" s="137"/>
    </row>
    <row r="181" spans="1:18" s="35" customFormat="1" ht="63.75" x14ac:dyDescent="0.2">
      <c r="A181" s="131" t="s">
        <v>939</v>
      </c>
      <c r="B181" s="131" t="s">
        <v>69</v>
      </c>
      <c r="C181" s="124" t="s">
        <v>106</v>
      </c>
      <c r="D181" s="124" t="s">
        <v>106</v>
      </c>
      <c r="E181" s="124">
        <v>0</v>
      </c>
      <c r="F181" s="124" t="s">
        <v>680</v>
      </c>
      <c r="G181" s="124"/>
      <c r="H181" s="124"/>
      <c r="I181" s="124"/>
      <c r="J181" s="193"/>
      <c r="K181" s="137"/>
      <c r="L181" s="137" t="s">
        <v>3851</v>
      </c>
      <c r="M181" s="137" t="s">
        <v>3854</v>
      </c>
      <c r="N181" s="456"/>
      <c r="O181" s="114"/>
      <c r="P181" s="647" t="str">
        <f ca="1">HYPERLINK(CONCATENATE("[",filename,"]gt_","camt"), "camt")</f>
        <v>camt</v>
      </c>
      <c r="Q181" s="114"/>
      <c r="R181" s="137"/>
    </row>
    <row r="182" spans="1:18" s="297" customFormat="1" ht="27.75" customHeight="1" x14ac:dyDescent="0.2">
      <c r="A182" s="131" t="s">
        <v>2026</v>
      </c>
      <c r="B182" s="131" t="s">
        <v>69</v>
      </c>
      <c r="C182" s="124"/>
      <c r="D182" s="124" t="s">
        <v>106</v>
      </c>
      <c r="E182" s="124">
        <v>0</v>
      </c>
      <c r="F182" s="124" t="s">
        <v>680</v>
      </c>
      <c r="G182" s="124"/>
      <c r="H182" s="124"/>
      <c r="I182" s="124"/>
      <c r="J182" s="193"/>
      <c r="K182" s="137"/>
      <c r="L182" s="131" t="s">
        <v>1704</v>
      </c>
      <c r="M182" s="137" t="s">
        <v>2027</v>
      </c>
      <c r="N182" s="456"/>
      <c r="O182" s="456"/>
      <c r="P182" s="647" t="str">
        <f ca="1">HYPERLINK(CONCATENATE("[",filename,"]gt_","gameid"), "gameid")</f>
        <v>gameid</v>
      </c>
      <c r="Q182" s="456"/>
      <c r="R182" s="462"/>
    </row>
    <row r="183" spans="1:18" s="35" customFormat="1" ht="51" x14ac:dyDescent="0.2">
      <c r="A183" s="129" t="s">
        <v>940</v>
      </c>
      <c r="B183" s="131" t="s">
        <v>69</v>
      </c>
      <c r="C183" s="124"/>
      <c r="D183" s="124" t="s">
        <v>106</v>
      </c>
      <c r="E183" s="124">
        <v>0</v>
      </c>
      <c r="F183" s="124" t="s">
        <v>680</v>
      </c>
      <c r="G183" s="124"/>
      <c r="H183" s="124"/>
      <c r="I183" s="124"/>
      <c r="J183" s="193"/>
      <c r="K183" s="134" t="s">
        <v>1352</v>
      </c>
      <c r="L183" s="137" t="s">
        <v>2142</v>
      </c>
      <c r="M183" s="137" t="s">
        <v>1559</v>
      </c>
      <c r="N183" s="456"/>
      <c r="O183" s="114"/>
      <c r="P183" s="647" t="s">
        <v>63</v>
      </c>
      <c r="Q183" s="647" t="str">
        <f ca="1">HYPERLINK(CONCATENATE("[",filename,"]gt_","camt"), "camt")</f>
        <v>camt</v>
      </c>
      <c r="R183" s="137"/>
    </row>
    <row r="184" spans="1:18" s="35" customFormat="1" ht="51" x14ac:dyDescent="0.2">
      <c r="A184" s="131" t="s">
        <v>941</v>
      </c>
      <c r="B184" s="131" t="s">
        <v>69</v>
      </c>
      <c r="C184" s="124"/>
      <c r="D184" s="124" t="s">
        <v>106</v>
      </c>
      <c r="E184" s="124">
        <v>0</v>
      </c>
      <c r="F184" s="124" t="s">
        <v>680</v>
      </c>
      <c r="G184" s="124"/>
      <c r="H184" s="124"/>
      <c r="I184" s="124"/>
      <c r="J184" s="193"/>
      <c r="K184" s="137"/>
      <c r="L184" s="131" t="s">
        <v>761</v>
      </c>
      <c r="M184" s="137" t="s">
        <v>2794</v>
      </c>
      <c r="N184" s="647" t="str">
        <f ca="1">HYPERLINK(CONCATENATE("[",filename_docx,"]qcom_",A184), "Yes")</f>
        <v>Yes</v>
      </c>
      <c r="O184" s="114"/>
      <c r="P184" s="114"/>
      <c r="Q184" s="114"/>
      <c r="R184" s="137"/>
    </row>
    <row r="185" spans="1:18" s="204" customFormat="1" ht="63.75" x14ac:dyDescent="0.2">
      <c r="A185" s="342" t="s">
        <v>942</v>
      </c>
      <c r="B185" s="131" t="s">
        <v>69</v>
      </c>
      <c r="C185" s="132"/>
      <c r="D185" s="132"/>
      <c r="E185" s="132" t="s">
        <v>537</v>
      </c>
      <c r="F185" s="132">
        <v>1</v>
      </c>
      <c r="G185" s="132"/>
      <c r="H185" s="132"/>
      <c r="I185" s="132"/>
      <c r="J185" s="676" t="s">
        <v>252</v>
      </c>
      <c r="K185" s="134" t="s">
        <v>474</v>
      </c>
      <c r="L185" s="129" t="s">
        <v>608</v>
      </c>
      <c r="M185" s="137" t="s">
        <v>3389</v>
      </c>
      <c r="N185" s="371" t="s">
        <v>639</v>
      </c>
      <c r="O185" s="530"/>
      <c r="P185" s="530"/>
      <c r="Q185" s="530"/>
      <c r="R185" s="529"/>
    </row>
    <row r="186" spans="1:18" s="656" customFormat="1" ht="51" x14ac:dyDescent="0.2">
      <c r="A186" s="342" t="s">
        <v>943</v>
      </c>
      <c r="B186" s="131" t="s">
        <v>69</v>
      </c>
      <c r="C186" s="132"/>
      <c r="D186" s="132" t="s">
        <v>106</v>
      </c>
      <c r="E186" s="132">
        <v>0</v>
      </c>
      <c r="F186" s="132"/>
      <c r="G186" s="132"/>
      <c r="H186" s="132"/>
      <c r="I186" s="132"/>
      <c r="J186" s="676" t="s">
        <v>252</v>
      </c>
      <c r="K186" s="134" t="s">
        <v>474</v>
      </c>
      <c r="L186" s="129" t="s">
        <v>761</v>
      </c>
      <c r="M186" s="137" t="s">
        <v>2961</v>
      </c>
      <c r="N186" s="658"/>
      <c r="O186" s="658"/>
      <c r="P186" s="658"/>
      <c r="Q186" s="658"/>
      <c r="R186" s="657"/>
    </row>
    <row r="187" spans="1:18" s="35" customFormat="1" ht="25.5" x14ac:dyDescent="0.2">
      <c r="A187" s="131" t="s">
        <v>944</v>
      </c>
      <c r="B187" s="131" t="s">
        <v>69</v>
      </c>
      <c r="C187" s="124" t="s">
        <v>106</v>
      </c>
      <c r="D187" s="124" t="s">
        <v>106</v>
      </c>
      <c r="E187" s="124">
        <v>0</v>
      </c>
      <c r="F187" s="124" t="s">
        <v>680</v>
      </c>
      <c r="G187" s="124"/>
      <c r="H187" s="124"/>
      <c r="I187" s="124"/>
      <c r="J187" s="193"/>
      <c r="K187" s="137"/>
      <c r="L187" s="131" t="s">
        <v>813</v>
      </c>
      <c r="M187" s="134" t="s">
        <v>2658</v>
      </c>
      <c r="N187" s="647" t="str">
        <f ca="1">HYPERLINK(CONCATENATE("[",filename_docx,"]qcom_",A187), "Yes")</f>
        <v>Yes</v>
      </c>
      <c r="O187" s="114"/>
      <c r="P187" s="114"/>
      <c r="Q187" s="114"/>
      <c r="R187" s="137"/>
    </row>
    <row r="188" spans="1:18" s="35" customFormat="1" ht="38.25" x14ac:dyDescent="0.2">
      <c r="A188" s="131" t="s">
        <v>945</v>
      </c>
      <c r="B188" s="131" t="s">
        <v>69</v>
      </c>
      <c r="C188" s="124" t="s">
        <v>106</v>
      </c>
      <c r="D188" s="124" t="s">
        <v>106</v>
      </c>
      <c r="E188" s="124">
        <v>0</v>
      </c>
      <c r="F188" s="124" t="s">
        <v>680</v>
      </c>
      <c r="G188" s="124"/>
      <c r="H188" s="124"/>
      <c r="I188" s="124"/>
      <c r="J188" s="193"/>
      <c r="K188" s="137"/>
      <c r="L188" s="131" t="s">
        <v>608</v>
      </c>
      <c r="M188" s="137" t="s">
        <v>1970</v>
      </c>
      <c r="N188" s="456"/>
      <c r="O188" s="114"/>
      <c r="P188" s="114"/>
      <c r="Q188" s="114"/>
      <c r="R188" s="137"/>
    </row>
    <row r="189" spans="1:18" s="35" customFormat="1" ht="127.5" x14ac:dyDescent="0.2">
      <c r="A189" s="131" t="s">
        <v>946</v>
      </c>
      <c r="B189" s="131" t="s">
        <v>69</v>
      </c>
      <c r="C189" s="124" t="s">
        <v>106</v>
      </c>
      <c r="D189" s="124" t="s">
        <v>106</v>
      </c>
      <c r="E189" s="124">
        <v>0</v>
      </c>
      <c r="F189" s="124" t="s">
        <v>680</v>
      </c>
      <c r="G189" s="124"/>
      <c r="H189" s="124"/>
      <c r="I189" s="124"/>
      <c r="J189" s="193"/>
      <c r="K189" s="137" t="s">
        <v>794</v>
      </c>
      <c r="L189" s="137" t="s">
        <v>1253</v>
      </c>
      <c r="M189" s="137" t="s">
        <v>3492</v>
      </c>
      <c r="N189" s="456"/>
      <c r="O189" s="114"/>
      <c r="P189" s="114"/>
      <c r="Q189" s="114"/>
      <c r="R189" s="137"/>
    </row>
    <row r="190" spans="1:18" s="297" customFormat="1" ht="38.25" x14ac:dyDescent="0.2">
      <c r="A190" s="131" t="s">
        <v>2396</v>
      </c>
      <c r="B190" s="131" t="s">
        <v>69</v>
      </c>
      <c r="C190" s="124"/>
      <c r="D190" s="124" t="s">
        <v>106</v>
      </c>
      <c r="E190" s="124">
        <v>0</v>
      </c>
      <c r="F190" s="124" t="s">
        <v>680</v>
      </c>
      <c r="G190" s="124"/>
      <c r="H190" s="124"/>
      <c r="I190" s="124"/>
      <c r="J190" s="193"/>
      <c r="K190" s="137"/>
      <c r="L190" s="137" t="s">
        <v>185</v>
      </c>
      <c r="M190" s="137" t="s">
        <v>3095</v>
      </c>
      <c r="N190" s="456"/>
      <c r="O190" s="456"/>
      <c r="P190" s="647" t="str">
        <f ca="1">HYPERLINK(CONCATENATE("[",filename,"]gt_","btable"), "btable")</f>
        <v>btable</v>
      </c>
      <c r="Q190" s="456"/>
      <c r="R190" s="462"/>
    </row>
    <row r="191" spans="1:18" s="35" customFormat="1" ht="51" x14ac:dyDescent="0.2">
      <c r="A191" s="131" t="s">
        <v>947</v>
      </c>
      <c r="B191" s="131" t="s">
        <v>69</v>
      </c>
      <c r="C191" s="124" t="s">
        <v>106</v>
      </c>
      <c r="D191" s="124" t="s">
        <v>106</v>
      </c>
      <c r="E191" s="124">
        <v>0</v>
      </c>
      <c r="F191" s="124" t="s">
        <v>680</v>
      </c>
      <c r="G191" s="124"/>
      <c r="H191" s="124"/>
      <c r="I191" s="124"/>
      <c r="J191" s="193"/>
      <c r="K191" s="137"/>
      <c r="L191" s="131" t="s">
        <v>608</v>
      </c>
      <c r="M191" s="137" t="s">
        <v>1738</v>
      </c>
      <c r="N191" s="456"/>
      <c r="O191" s="114"/>
      <c r="P191" s="114"/>
      <c r="Q191" s="114"/>
      <c r="R191" s="137"/>
    </row>
    <row r="192" spans="1:18" s="297" customFormat="1" ht="51" x14ac:dyDescent="0.2">
      <c r="A192" s="131" t="s">
        <v>2397</v>
      </c>
      <c r="B192" s="131" t="s">
        <v>69</v>
      </c>
      <c r="C192" s="124" t="s">
        <v>106</v>
      </c>
      <c r="D192" s="124" t="s">
        <v>106</v>
      </c>
      <c r="E192" s="124">
        <v>0</v>
      </c>
      <c r="F192" s="124" t="s">
        <v>680</v>
      </c>
      <c r="G192" s="124"/>
      <c r="H192" s="124"/>
      <c r="I192" s="124"/>
      <c r="J192" s="193"/>
      <c r="K192" s="137"/>
      <c r="L192" s="131" t="s">
        <v>185</v>
      </c>
      <c r="M192" s="137" t="s">
        <v>3096</v>
      </c>
      <c r="N192" s="456"/>
      <c r="O192" s="456"/>
      <c r="P192" s="647" t="str">
        <f ca="1">HYPERLINK(CONCATENATE("[",filename,"]gt_","btable"), "btable")</f>
        <v>btable</v>
      </c>
      <c r="Q192" s="456"/>
      <c r="R192" s="462"/>
    </row>
    <row r="193" spans="1:18" s="35" customFormat="1" ht="38.25" x14ac:dyDescent="0.2">
      <c r="A193" s="131" t="s">
        <v>948</v>
      </c>
      <c r="B193" s="131" t="s">
        <v>69</v>
      </c>
      <c r="C193" s="124" t="s">
        <v>106</v>
      </c>
      <c r="D193" s="124" t="s">
        <v>106</v>
      </c>
      <c r="E193" s="124">
        <v>0</v>
      </c>
      <c r="F193" s="124" t="s">
        <v>680</v>
      </c>
      <c r="G193" s="124"/>
      <c r="H193" s="124"/>
      <c r="I193" s="124"/>
      <c r="J193" s="193"/>
      <c r="K193" s="137"/>
      <c r="L193" s="131" t="s">
        <v>3602</v>
      </c>
      <c r="M193" s="137" t="s">
        <v>3601</v>
      </c>
      <c r="N193" s="456"/>
      <c r="O193" s="114"/>
      <c r="P193" s="114"/>
      <c r="Q193" s="114"/>
      <c r="R193" s="137"/>
    </row>
    <row r="194" spans="1:18" s="35" customFormat="1" x14ac:dyDescent="0.2">
      <c r="A194" s="131" t="s">
        <v>949</v>
      </c>
      <c r="B194" s="131" t="s">
        <v>69</v>
      </c>
      <c r="C194" s="124" t="s">
        <v>106</v>
      </c>
      <c r="D194" s="124" t="s">
        <v>106</v>
      </c>
      <c r="E194" s="124">
        <v>0</v>
      </c>
      <c r="F194" s="124" t="s">
        <v>680</v>
      </c>
      <c r="G194" s="124"/>
      <c r="H194" s="124"/>
      <c r="I194" s="124"/>
      <c r="J194" s="193"/>
      <c r="K194" s="137"/>
      <c r="L194" s="131" t="s">
        <v>608</v>
      </c>
      <c r="M194" s="137" t="s">
        <v>578</v>
      </c>
      <c r="N194" s="456"/>
      <c r="O194" s="114"/>
      <c r="P194" s="114"/>
      <c r="Q194" s="114"/>
      <c r="R194" s="137"/>
    </row>
    <row r="195" spans="1:18" s="35" customFormat="1" x14ac:dyDescent="0.2">
      <c r="A195" s="131" t="s">
        <v>950</v>
      </c>
      <c r="B195" s="131" t="s">
        <v>69</v>
      </c>
      <c r="C195" s="124" t="s">
        <v>106</v>
      </c>
      <c r="D195" s="124" t="s">
        <v>106</v>
      </c>
      <c r="E195" s="124">
        <v>0</v>
      </c>
      <c r="F195" s="124" t="s">
        <v>680</v>
      </c>
      <c r="G195" s="124"/>
      <c r="H195" s="124"/>
      <c r="I195" s="124"/>
      <c r="J195" s="193"/>
      <c r="K195" s="137"/>
      <c r="L195" s="131" t="s">
        <v>608</v>
      </c>
      <c r="M195" s="137" t="s">
        <v>579</v>
      </c>
      <c r="N195" s="456"/>
      <c r="O195" s="114"/>
      <c r="P195" s="114"/>
      <c r="Q195" s="114"/>
      <c r="R195" s="137"/>
    </row>
    <row r="196" spans="1:18" s="35" customFormat="1" ht="25.5" x14ac:dyDescent="0.2">
      <c r="A196" s="131" t="s">
        <v>951</v>
      </c>
      <c r="B196" s="131" t="s">
        <v>69</v>
      </c>
      <c r="C196" s="124" t="s">
        <v>106</v>
      </c>
      <c r="D196" s="124" t="s">
        <v>106</v>
      </c>
      <c r="E196" s="124">
        <v>0</v>
      </c>
      <c r="F196" s="124" t="s">
        <v>680</v>
      </c>
      <c r="G196" s="124"/>
      <c r="H196" s="124"/>
      <c r="I196" s="124"/>
      <c r="J196" s="193"/>
      <c r="K196" s="137"/>
      <c r="L196" s="131" t="s">
        <v>608</v>
      </c>
      <c r="M196" s="137" t="s">
        <v>3227</v>
      </c>
      <c r="N196" s="647"/>
      <c r="O196" s="114"/>
      <c r="P196" s="114"/>
      <c r="Q196" s="114"/>
      <c r="R196" s="137"/>
    </row>
    <row r="197" spans="1:18" s="342" customFormat="1" ht="51" x14ac:dyDescent="0.2">
      <c r="A197" s="342" t="s">
        <v>952</v>
      </c>
      <c r="B197" s="131" t="s">
        <v>69</v>
      </c>
      <c r="C197" s="124"/>
      <c r="D197" s="124"/>
      <c r="E197" s="124">
        <v>3</v>
      </c>
      <c r="F197" s="124"/>
      <c r="G197" s="124"/>
      <c r="H197" s="124"/>
      <c r="I197" s="124"/>
      <c r="J197" s="193" t="s">
        <v>252</v>
      </c>
      <c r="K197" s="137"/>
      <c r="L197" s="131"/>
      <c r="M197" s="137" t="s">
        <v>1971</v>
      </c>
      <c r="N197" s="371"/>
      <c r="O197" s="371"/>
      <c r="P197" s="371"/>
      <c r="Q197" s="371"/>
      <c r="R197" s="528"/>
    </row>
    <row r="198" spans="1:18" s="342" customFormat="1" x14ac:dyDescent="0.2">
      <c r="A198" s="342" t="s">
        <v>953</v>
      </c>
      <c r="B198" s="131" t="s">
        <v>69</v>
      </c>
      <c r="C198" s="124"/>
      <c r="D198" s="124"/>
      <c r="E198" s="124">
        <v>3</v>
      </c>
      <c r="F198" s="124"/>
      <c r="G198" s="124"/>
      <c r="H198" s="124"/>
      <c r="I198" s="124"/>
      <c r="J198" s="193" t="s">
        <v>252</v>
      </c>
      <c r="K198" s="137"/>
      <c r="L198" s="131"/>
      <c r="M198" s="137"/>
      <c r="N198" s="371"/>
      <c r="O198" s="371"/>
      <c r="P198" s="371"/>
      <c r="Q198" s="371"/>
      <c r="R198" s="528"/>
    </row>
    <row r="199" spans="1:18" s="342" customFormat="1" x14ac:dyDescent="0.2">
      <c r="A199" s="342" t="s">
        <v>954</v>
      </c>
      <c r="B199" s="131" t="s">
        <v>69</v>
      </c>
      <c r="C199" s="124" t="s">
        <v>106</v>
      </c>
      <c r="D199" s="124" t="s">
        <v>106</v>
      </c>
      <c r="E199" s="124">
        <v>0</v>
      </c>
      <c r="F199" s="124" t="s">
        <v>680</v>
      </c>
      <c r="G199" s="124"/>
      <c r="H199" s="124"/>
      <c r="I199" s="124"/>
      <c r="J199" s="193" t="s">
        <v>252</v>
      </c>
      <c r="K199" s="137"/>
      <c r="L199" s="131" t="s">
        <v>608</v>
      </c>
      <c r="M199" s="137" t="s">
        <v>771</v>
      </c>
      <c r="N199" s="371"/>
      <c r="O199" s="371"/>
      <c r="P199" s="371"/>
      <c r="Q199" s="371"/>
      <c r="R199" s="528"/>
    </row>
    <row r="200" spans="1:18" s="35" customFormat="1" ht="38.25" x14ac:dyDescent="0.2">
      <c r="A200" s="131" t="s">
        <v>955</v>
      </c>
      <c r="B200" s="131" t="s">
        <v>69</v>
      </c>
      <c r="C200" s="124"/>
      <c r="D200" s="124" t="s">
        <v>106</v>
      </c>
      <c r="E200" s="124">
        <v>2</v>
      </c>
      <c r="F200" s="124">
        <v>1</v>
      </c>
      <c r="G200" s="124"/>
      <c r="H200" s="124"/>
      <c r="I200" s="124" t="s">
        <v>2046</v>
      </c>
      <c r="J200" s="193"/>
      <c r="K200" s="137" t="s">
        <v>761</v>
      </c>
      <c r="L200" s="131" t="s">
        <v>1251</v>
      </c>
      <c r="M200" s="137" t="s">
        <v>2494</v>
      </c>
      <c r="N200" s="456"/>
      <c r="O200" s="647" t="str">
        <f t="shared" ref="O200:O205" ca="1" si="0">HYPERLINK(CONCATENATE("[",filename,"]sth_",A200), "Y")</f>
        <v>Y</v>
      </c>
      <c r="P200" s="114"/>
      <c r="Q200" s="114"/>
      <c r="R200" s="137"/>
    </row>
    <row r="201" spans="1:18" s="35" customFormat="1" ht="38.25" x14ac:dyDescent="0.2">
      <c r="A201" s="131" t="s">
        <v>956</v>
      </c>
      <c r="B201" s="131" t="s">
        <v>69</v>
      </c>
      <c r="C201" s="124"/>
      <c r="D201" s="124" t="s">
        <v>106</v>
      </c>
      <c r="E201" s="124">
        <v>2</v>
      </c>
      <c r="F201" s="124">
        <v>1</v>
      </c>
      <c r="G201" s="124"/>
      <c r="H201" s="124"/>
      <c r="I201" s="124" t="s">
        <v>2046</v>
      </c>
      <c r="J201" s="193"/>
      <c r="K201" s="137" t="s">
        <v>761</v>
      </c>
      <c r="L201" s="131" t="s">
        <v>1251</v>
      </c>
      <c r="M201" s="137" t="s">
        <v>2495</v>
      </c>
      <c r="N201" s="456"/>
      <c r="O201" s="647" t="str">
        <f t="shared" ca="1" si="0"/>
        <v>Y</v>
      </c>
      <c r="P201" s="114"/>
      <c r="Q201" s="114"/>
      <c r="R201" s="137"/>
    </row>
    <row r="202" spans="1:18" s="131" customFormat="1" ht="63.75" x14ac:dyDescent="0.2">
      <c r="A202" s="131" t="s">
        <v>1747</v>
      </c>
      <c r="B202" s="131" t="s">
        <v>69</v>
      </c>
      <c r="C202" s="124"/>
      <c r="D202" s="124" t="s">
        <v>106</v>
      </c>
      <c r="E202" s="124">
        <v>2</v>
      </c>
      <c r="F202" s="124">
        <v>1</v>
      </c>
      <c r="G202" s="124"/>
      <c r="H202" s="124"/>
      <c r="I202" s="124" t="s">
        <v>2046</v>
      </c>
      <c r="J202" s="193"/>
      <c r="K202" s="137" t="s">
        <v>761</v>
      </c>
      <c r="L202" s="131" t="s">
        <v>1251</v>
      </c>
      <c r="M202" s="137" t="s">
        <v>2496</v>
      </c>
      <c r="N202" s="456"/>
      <c r="O202" s="647" t="str">
        <f t="shared" ca="1" si="0"/>
        <v>Y</v>
      </c>
      <c r="P202" s="114"/>
      <c r="Q202" s="114"/>
      <c r="R202" s="137"/>
    </row>
    <row r="203" spans="1:18" s="35" customFormat="1" ht="38.25" x14ac:dyDescent="0.2">
      <c r="A203" s="131" t="s">
        <v>957</v>
      </c>
      <c r="B203" s="131" t="s">
        <v>69</v>
      </c>
      <c r="C203" s="124"/>
      <c r="D203" s="124" t="s">
        <v>106</v>
      </c>
      <c r="E203" s="124">
        <v>2</v>
      </c>
      <c r="F203" s="124">
        <v>1</v>
      </c>
      <c r="G203" s="124"/>
      <c r="H203" s="124"/>
      <c r="I203" s="124" t="s">
        <v>2046</v>
      </c>
      <c r="J203" s="193"/>
      <c r="K203" s="137" t="s">
        <v>761</v>
      </c>
      <c r="L203" s="131" t="s">
        <v>1251</v>
      </c>
      <c r="M203" s="137" t="s">
        <v>1972</v>
      </c>
      <c r="N203" s="456"/>
      <c r="O203" s="647" t="str">
        <f t="shared" ca="1" si="0"/>
        <v>Y</v>
      </c>
      <c r="P203" s="114"/>
      <c r="Q203" s="114"/>
      <c r="R203" s="137"/>
    </row>
    <row r="204" spans="1:18" s="35" customFormat="1" ht="38.25" x14ac:dyDescent="0.2">
      <c r="A204" s="131" t="s">
        <v>958</v>
      </c>
      <c r="B204" s="131" t="s">
        <v>69</v>
      </c>
      <c r="C204" s="124"/>
      <c r="D204" s="124" t="s">
        <v>106</v>
      </c>
      <c r="E204" s="124">
        <v>2</v>
      </c>
      <c r="F204" s="124">
        <v>1</v>
      </c>
      <c r="G204" s="124"/>
      <c r="H204" s="124"/>
      <c r="I204" s="124" t="s">
        <v>2046</v>
      </c>
      <c r="J204" s="193"/>
      <c r="K204" s="137" t="s">
        <v>761</v>
      </c>
      <c r="L204" s="131" t="s">
        <v>1251</v>
      </c>
      <c r="M204" s="137" t="s">
        <v>2402</v>
      </c>
      <c r="N204" s="647" t="str">
        <f ca="1">HYPERLINK(CONCATENATE("[",filename_docx,"]qcom_",A204), "Yes")</f>
        <v>Yes</v>
      </c>
      <c r="O204" s="647" t="str">
        <f t="shared" ca="1" si="0"/>
        <v>Y</v>
      </c>
      <c r="P204" s="114"/>
      <c r="Q204" s="114"/>
      <c r="R204" s="137"/>
    </row>
    <row r="205" spans="1:18" s="131" customFormat="1" ht="102" customHeight="1" x14ac:dyDescent="0.2">
      <c r="A205" s="131" t="s">
        <v>1906</v>
      </c>
      <c r="B205" s="131" t="s">
        <v>69</v>
      </c>
      <c r="C205" s="124"/>
      <c r="D205" s="124"/>
      <c r="E205" s="124">
        <v>3</v>
      </c>
      <c r="F205" s="124">
        <v>1</v>
      </c>
      <c r="G205" s="124"/>
      <c r="H205" s="124"/>
      <c r="I205" s="124"/>
      <c r="J205" s="193"/>
      <c r="K205" s="137" t="s">
        <v>3594</v>
      </c>
      <c r="L205" s="131" t="s">
        <v>1251</v>
      </c>
      <c r="M205" s="137" t="s">
        <v>3593</v>
      </c>
      <c r="N205" s="456"/>
      <c r="O205" s="647" t="str">
        <f t="shared" ca="1" si="0"/>
        <v>Y</v>
      </c>
      <c r="P205" s="647" t="str">
        <f ca="1">HYPERLINK(CONCATENATE("[",filename,"]gt_","maxattempts"), "maxattempts")</f>
        <v>maxattempts</v>
      </c>
      <c r="Q205" s="647" t="str">
        <f ca="1">HYPERLINK(CONCATENATE("[",filename,"]gt_","prizelimit"), "prizelimit")</f>
        <v>prizelimit</v>
      </c>
      <c r="R205" s="137"/>
    </row>
    <row r="206" spans="1:18" s="131" customFormat="1" x14ac:dyDescent="0.2">
      <c r="A206" s="131" t="s">
        <v>1907</v>
      </c>
      <c r="B206" s="131" t="s">
        <v>69</v>
      </c>
      <c r="C206" s="124"/>
      <c r="D206" s="124" t="s">
        <v>106</v>
      </c>
      <c r="E206" s="124"/>
      <c r="F206" s="124" t="s">
        <v>680</v>
      </c>
      <c r="G206" s="124"/>
      <c r="H206" s="124"/>
      <c r="I206" s="124"/>
      <c r="J206" s="193"/>
      <c r="K206" s="137"/>
      <c r="L206" s="131" t="s">
        <v>1161</v>
      </c>
      <c r="M206" s="137"/>
      <c r="N206" s="456"/>
      <c r="O206" s="114"/>
      <c r="P206" s="114"/>
      <c r="Q206" s="114"/>
      <c r="R206" s="137"/>
    </row>
    <row r="207" spans="1:18" s="297" customFormat="1" ht="38.25" x14ac:dyDescent="0.2">
      <c r="A207" s="131" t="s">
        <v>1512</v>
      </c>
      <c r="B207" s="131" t="s">
        <v>69</v>
      </c>
      <c r="C207" s="124"/>
      <c r="D207" s="124" t="s">
        <v>106</v>
      </c>
      <c r="E207" s="124">
        <v>0</v>
      </c>
      <c r="F207" s="124" t="s">
        <v>680</v>
      </c>
      <c r="G207" s="124"/>
      <c r="H207" s="124"/>
      <c r="I207" s="124"/>
      <c r="J207" s="193"/>
      <c r="K207" s="137"/>
      <c r="L207" s="131" t="s">
        <v>1511</v>
      </c>
      <c r="M207" s="137" t="s">
        <v>1728</v>
      </c>
      <c r="N207" s="456"/>
      <c r="O207" s="114"/>
      <c r="P207" s="647" t="str">
        <f ca="1">HYPERLINK(CONCATENATE("[",filename,"]gt_","RFEF"), "RFEF")</f>
        <v>RFEF</v>
      </c>
      <c r="Q207" s="114"/>
      <c r="R207" s="137"/>
    </row>
    <row r="208" spans="1:18" s="297" customFormat="1" ht="38.25" x14ac:dyDescent="0.2">
      <c r="A208" s="131" t="s">
        <v>1513</v>
      </c>
      <c r="B208" s="131" t="s">
        <v>69</v>
      </c>
      <c r="C208" s="124"/>
      <c r="D208" s="124" t="s">
        <v>106</v>
      </c>
      <c r="E208" s="124"/>
      <c r="F208" s="124">
        <v>1</v>
      </c>
      <c r="G208" s="124"/>
      <c r="H208" s="124"/>
      <c r="I208" s="124" t="s">
        <v>1717</v>
      </c>
      <c r="J208" s="193"/>
      <c r="K208" s="131" t="s">
        <v>1511</v>
      </c>
      <c r="L208" s="131"/>
      <c r="M208" s="137" t="s">
        <v>1729</v>
      </c>
      <c r="N208" s="456"/>
      <c r="O208" s="647" t="str">
        <f ca="1">HYPERLINK(CONCATENATE("[",filename,"]sth_",A208), "Y")</f>
        <v>Y</v>
      </c>
      <c r="P208" s="647" t="str">
        <f ca="1">HYPERLINK(CONCATENATE("[",filename,"]gt_","RFEF"), "RFEF")</f>
        <v>RFEF</v>
      </c>
      <c r="Q208" s="114"/>
      <c r="R208" s="137"/>
    </row>
    <row r="209" spans="1:18" s="317" customFormat="1" ht="28.5" customHeight="1" x14ac:dyDescent="0.2">
      <c r="A209" s="313" t="s">
        <v>1065</v>
      </c>
      <c r="B209" s="721" t="s">
        <v>3257</v>
      </c>
      <c r="C209" s="314"/>
      <c r="D209" s="314"/>
      <c r="E209" s="314"/>
      <c r="F209" s="314"/>
      <c r="G209" s="314"/>
      <c r="H209" s="314"/>
      <c r="I209" s="314"/>
      <c r="J209" s="315"/>
      <c r="K209" s="316"/>
      <c r="M209" s="316"/>
      <c r="N209" s="434"/>
      <c r="O209" s="443"/>
      <c r="P209" s="443"/>
      <c r="Q209" s="443"/>
      <c r="R209" s="316"/>
    </row>
    <row r="210" spans="1:18" s="35" customFormat="1" ht="27.75" customHeight="1" x14ac:dyDescent="0.2">
      <c r="A210" s="131" t="s">
        <v>1519</v>
      </c>
      <c r="B210" s="131" t="s">
        <v>360</v>
      </c>
      <c r="C210" s="124"/>
      <c r="D210" s="124" t="s">
        <v>106</v>
      </c>
      <c r="E210" s="124">
        <v>0</v>
      </c>
      <c r="F210" s="124" t="s">
        <v>680</v>
      </c>
      <c r="G210" s="124"/>
      <c r="H210" s="124"/>
      <c r="I210" s="124"/>
      <c r="J210" s="193"/>
      <c r="K210" s="137"/>
      <c r="L210" s="131" t="s">
        <v>606</v>
      </c>
      <c r="M210" s="137" t="s">
        <v>2865</v>
      </c>
      <c r="N210" s="456"/>
      <c r="O210" s="114"/>
      <c r="P210" s="114"/>
      <c r="Q210" s="114"/>
      <c r="R210" s="137"/>
    </row>
    <row r="211" spans="1:18" s="297" customFormat="1" ht="48.75" customHeight="1" x14ac:dyDescent="0.2">
      <c r="A211" s="131" t="s">
        <v>1468</v>
      </c>
      <c r="B211" s="131" t="s">
        <v>360</v>
      </c>
      <c r="C211" s="124"/>
      <c r="D211" s="124" t="s">
        <v>106</v>
      </c>
      <c r="E211" s="124">
        <v>0</v>
      </c>
      <c r="F211" s="124" t="s">
        <v>680</v>
      </c>
      <c r="G211" s="124"/>
      <c r="H211" s="124"/>
      <c r="I211" s="124"/>
      <c r="J211" s="193"/>
      <c r="K211" s="137"/>
      <c r="L211" s="131" t="s">
        <v>185</v>
      </c>
      <c r="M211" s="137" t="s">
        <v>3392</v>
      </c>
      <c r="N211" s="456"/>
      <c r="O211" s="114"/>
      <c r="P211" s="647" t="str">
        <f ca="1">HYPERLINK(CONCATENATE("[",filename,"]gt_","gameid"), "gameid")</f>
        <v>gameid</v>
      </c>
      <c r="Q211" s="647" t="str">
        <f ca="1">HYPERLINK(CONCATENATE("[",filename,"]gt_","btable"), "btable")</f>
        <v>btable</v>
      </c>
      <c r="R211" s="137"/>
    </row>
    <row r="212" spans="1:18" s="35" customFormat="1" ht="67.5" customHeight="1" x14ac:dyDescent="0.2">
      <c r="A212" s="131" t="s">
        <v>959</v>
      </c>
      <c r="B212" s="131" t="s">
        <v>360</v>
      </c>
      <c r="C212" s="124"/>
      <c r="D212" s="124" t="s">
        <v>106</v>
      </c>
      <c r="E212" s="124">
        <v>0</v>
      </c>
      <c r="F212" s="124" t="s">
        <v>680</v>
      </c>
      <c r="G212" s="124"/>
      <c r="H212" s="124"/>
      <c r="I212" s="124"/>
      <c r="J212" s="193"/>
      <c r="K212" s="137"/>
      <c r="L212" s="131" t="s">
        <v>2143</v>
      </c>
      <c r="M212" s="137" t="s">
        <v>569</v>
      </c>
      <c r="N212" s="456"/>
      <c r="O212" s="114"/>
      <c r="P212" s="647" t="str">
        <f ca="1">HYPERLINK(CONCATENATE("[",filename,"]gt_","NUME"), "NUME")</f>
        <v>NUME</v>
      </c>
      <c r="Q212" s="114"/>
      <c r="R212" s="137"/>
    </row>
    <row r="213" spans="1:18" s="35" customFormat="1" ht="76.5" x14ac:dyDescent="0.2">
      <c r="A213" s="131" t="s">
        <v>960</v>
      </c>
      <c r="B213" s="129" t="s">
        <v>360</v>
      </c>
      <c r="C213" s="124"/>
      <c r="D213" s="124" t="s">
        <v>106</v>
      </c>
      <c r="E213" s="124">
        <v>0</v>
      </c>
      <c r="F213" s="124" t="s">
        <v>680</v>
      </c>
      <c r="G213" s="124"/>
      <c r="H213" s="124"/>
      <c r="I213" s="124"/>
      <c r="J213" s="193"/>
      <c r="K213" s="134" t="s">
        <v>1703</v>
      </c>
      <c r="L213" s="131" t="s">
        <v>185</v>
      </c>
      <c r="M213" s="137" t="s">
        <v>3097</v>
      </c>
      <c r="N213" s="456"/>
      <c r="O213" s="114"/>
      <c r="P213" s="647" t="str">
        <f ca="1">HYPERLINK(CONCATENATE("[",filename,"]gt_","gameid"), "gameid")</f>
        <v>gameid</v>
      </c>
      <c r="Q213" s="647" t="str">
        <f ca="1">HYPERLINK(CONCATENATE("[",filename,"]gt_","btable"), "btable")</f>
        <v>btable</v>
      </c>
      <c r="R213" s="137"/>
    </row>
    <row r="214" spans="1:18" s="342" customFormat="1" ht="25.5" x14ac:dyDescent="0.2">
      <c r="A214" s="342" t="s">
        <v>961</v>
      </c>
      <c r="B214" s="129" t="s">
        <v>360</v>
      </c>
      <c r="C214" s="124"/>
      <c r="D214" s="124" t="s">
        <v>106</v>
      </c>
      <c r="E214" s="124">
        <v>1</v>
      </c>
      <c r="F214" s="124">
        <v>1</v>
      </c>
      <c r="G214" s="124"/>
      <c r="H214" s="124"/>
      <c r="I214" s="124"/>
      <c r="J214" s="193" t="s">
        <v>252</v>
      </c>
      <c r="K214" s="131" t="s">
        <v>607</v>
      </c>
      <c r="L214" s="131" t="s">
        <v>608</v>
      </c>
      <c r="M214" s="137" t="s">
        <v>2426</v>
      </c>
      <c r="N214" s="371"/>
      <c r="O214" s="371"/>
      <c r="P214" s="371"/>
      <c r="Q214" s="371"/>
      <c r="R214" s="528"/>
    </row>
    <row r="215" spans="1:18" s="342" customFormat="1" x14ac:dyDescent="0.2">
      <c r="A215" s="342" t="s">
        <v>962</v>
      </c>
      <c r="B215" s="129" t="s">
        <v>360</v>
      </c>
      <c r="C215" s="124"/>
      <c r="D215" s="124" t="s">
        <v>106</v>
      </c>
      <c r="E215" s="124">
        <v>0</v>
      </c>
      <c r="F215" s="124" t="s">
        <v>680</v>
      </c>
      <c r="G215" s="124"/>
      <c r="H215" s="124"/>
      <c r="I215" s="124"/>
      <c r="J215" s="193" t="s">
        <v>252</v>
      </c>
      <c r="K215" s="137"/>
      <c r="L215" s="137" t="s">
        <v>607</v>
      </c>
      <c r="M215" s="137" t="s">
        <v>2380</v>
      </c>
      <c r="N215" s="371"/>
      <c r="O215" s="371"/>
      <c r="P215" s="371"/>
      <c r="Q215" s="371"/>
      <c r="R215" s="528"/>
    </row>
    <row r="216" spans="1:18" s="130" customFormat="1" ht="25.5" x14ac:dyDescent="0.2">
      <c r="A216" s="129" t="s">
        <v>963</v>
      </c>
      <c r="B216" s="129" t="s">
        <v>360</v>
      </c>
      <c r="C216" s="132"/>
      <c r="D216" s="132" t="s">
        <v>106</v>
      </c>
      <c r="E216" s="132">
        <v>0</v>
      </c>
      <c r="F216" s="132" t="s">
        <v>680</v>
      </c>
      <c r="G216" s="132"/>
      <c r="H216" s="132"/>
      <c r="I216" s="132"/>
      <c r="J216" s="676"/>
      <c r="K216" s="134" t="s">
        <v>1703</v>
      </c>
      <c r="L216" s="134" t="s">
        <v>1463</v>
      </c>
      <c r="M216" s="134" t="s">
        <v>1705</v>
      </c>
      <c r="N216" s="457"/>
      <c r="O216" s="113"/>
      <c r="P216" s="647" t="str">
        <f t="shared" ref="P216:P231" ca="1" si="1">HYPERLINK(CONCATENATE("[",filename,"]gt_","gameid"), "gameid")</f>
        <v>gameid</v>
      </c>
      <c r="Q216" s="647" t="str">
        <f ca="1">HYPERLINK(CONCATENATE("[",filename,"]gt_","gameuid"), "gameuid")</f>
        <v>gameuid</v>
      </c>
      <c r="R216" s="134"/>
    </row>
    <row r="217" spans="1:18" s="35" customFormat="1" ht="38.25" x14ac:dyDescent="0.2">
      <c r="A217" s="131" t="s">
        <v>1578</v>
      </c>
      <c r="B217" s="131" t="s">
        <v>360</v>
      </c>
      <c r="C217" s="124"/>
      <c r="D217" s="124" t="s">
        <v>106</v>
      </c>
      <c r="E217" s="124">
        <v>0</v>
      </c>
      <c r="F217" s="124" t="s">
        <v>680</v>
      </c>
      <c r="G217" s="124">
        <v>1</v>
      </c>
      <c r="H217" s="124">
        <v>2</v>
      </c>
      <c r="I217" s="124"/>
      <c r="J217" s="193"/>
      <c r="K217" s="137" t="s">
        <v>3539</v>
      </c>
      <c r="L217" s="131" t="s">
        <v>2880</v>
      </c>
      <c r="M217" s="137" t="s">
        <v>1973</v>
      </c>
      <c r="N217" s="647" t="str">
        <f ca="1">HYPERLINK(CONCATENATE("[",filename_docx,"]qcom_",A217), "Yes")</f>
        <v>Yes</v>
      </c>
      <c r="O217" s="114"/>
      <c r="P217" s="647" t="str">
        <f t="shared" ca="1" si="1"/>
        <v>gameid</v>
      </c>
      <c r="Q217" s="114"/>
      <c r="R217" s="137"/>
    </row>
    <row r="218" spans="1:18" s="130" customFormat="1" ht="38.25" x14ac:dyDescent="0.2">
      <c r="A218" s="129" t="s">
        <v>964</v>
      </c>
      <c r="B218" s="129" t="s">
        <v>360</v>
      </c>
      <c r="C218" s="132"/>
      <c r="D218" s="132" t="s">
        <v>106</v>
      </c>
      <c r="E218" s="132">
        <v>0</v>
      </c>
      <c r="F218" s="132" t="s">
        <v>680</v>
      </c>
      <c r="G218" s="132"/>
      <c r="H218" s="132"/>
      <c r="I218" s="132"/>
      <c r="J218" s="676"/>
      <c r="K218" s="134" t="s">
        <v>1703</v>
      </c>
      <c r="L218" s="134" t="s">
        <v>1713</v>
      </c>
      <c r="M218" s="134" t="s">
        <v>1974</v>
      </c>
      <c r="N218" s="457"/>
      <c r="O218" s="113"/>
      <c r="P218" s="647" t="str">
        <f t="shared" ca="1" si="1"/>
        <v>gameid</v>
      </c>
      <c r="Q218" s="113"/>
      <c r="R218" s="134"/>
    </row>
    <row r="219" spans="1:18" s="35" customFormat="1" ht="25.5" x14ac:dyDescent="0.2">
      <c r="A219" s="131" t="s">
        <v>965</v>
      </c>
      <c r="B219" s="131" t="s">
        <v>360</v>
      </c>
      <c r="C219" s="124"/>
      <c r="D219" s="124" t="s">
        <v>106</v>
      </c>
      <c r="E219" s="124">
        <v>0</v>
      </c>
      <c r="F219" s="124" t="s">
        <v>680</v>
      </c>
      <c r="G219" s="124"/>
      <c r="H219" s="124"/>
      <c r="I219" s="124"/>
      <c r="J219" s="193"/>
      <c r="K219" s="134" t="s">
        <v>1703</v>
      </c>
      <c r="L219" s="131" t="s">
        <v>1464</v>
      </c>
      <c r="M219" s="137" t="s">
        <v>1706</v>
      </c>
      <c r="N219" s="456"/>
      <c r="O219" s="114"/>
      <c r="P219" s="647" t="str">
        <f t="shared" ca="1" si="1"/>
        <v>gameid</v>
      </c>
      <c r="Q219" s="647" t="str">
        <f ca="1">HYPERLINK(CONCATENATE("[",filename,"]gt_","GEF"), "GEF")</f>
        <v>GEF</v>
      </c>
      <c r="R219" s="137"/>
    </row>
    <row r="220" spans="1:18" s="35" customFormat="1" ht="38.25" x14ac:dyDescent="0.2">
      <c r="A220" s="131" t="s">
        <v>966</v>
      </c>
      <c r="B220" s="131" t="s">
        <v>360</v>
      </c>
      <c r="C220" s="124"/>
      <c r="D220" s="124" t="s">
        <v>106</v>
      </c>
      <c r="E220" s="124">
        <v>2</v>
      </c>
      <c r="F220" s="124">
        <v>1</v>
      </c>
      <c r="G220" s="124"/>
      <c r="H220" s="124"/>
      <c r="I220" s="124" t="s">
        <v>106</v>
      </c>
      <c r="J220" s="193"/>
      <c r="K220" s="134" t="s">
        <v>1703</v>
      </c>
      <c r="L220" s="131" t="s">
        <v>1251</v>
      </c>
      <c r="M220" s="137" t="s">
        <v>3383</v>
      </c>
      <c r="N220" s="456"/>
      <c r="O220" s="647" t="str">
        <f ca="1">HYPERLINK(CONCATENATE("[",filename,"]sth_",A220), "Y")</f>
        <v>Y</v>
      </c>
      <c r="P220" s="647" t="str">
        <f t="shared" ca="1" si="1"/>
        <v>gameid</v>
      </c>
      <c r="Q220" s="647" t="str">
        <f ca="1">HYPERLINK(CONCATENATE("[",filename,"]gt_","GEF"), "GEF")</f>
        <v>GEF</v>
      </c>
      <c r="R220" s="137"/>
    </row>
    <row r="221" spans="1:18" s="35" customFormat="1" ht="38.25" x14ac:dyDescent="0.2">
      <c r="A221" s="131" t="s">
        <v>967</v>
      </c>
      <c r="B221" s="131" t="s">
        <v>360</v>
      </c>
      <c r="C221" s="124"/>
      <c r="D221" s="124" t="s">
        <v>106</v>
      </c>
      <c r="E221" s="124">
        <v>2</v>
      </c>
      <c r="F221" s="124">
        <v>1</v>
      </c>
      <c r="G221" s="124"/>
      <c r="H221" s="124"/>
      <c r="I221" s="124" t="s">
        <v>106</v>
      </c>
      <c r="J221" s="193"/>
      <c r="K221" s="134" t="s">
        <v>1703</v>
      </c>
      <c r="L221" s="131" t="s">
        <v>1251</v>
      </c>
      <c r="M221" s="137" t="s">
        <v>2871</v>
      </c>
      <c r="N221" s="456"/>
      <c r="O221" s="647" t="str">
        <f ca="1">HYPERLINK(CONCATENATE("[",filename,"]sth_",A221), "Y")</f>
        <v>Y</v>
      </c>
      <c r="P221" s="647" t="str">
        <f t="shared" ca="1" si="1"/>
        <v>gameid</v>
      </c>
      <c r="Q221" s="647" t="str">
        <f ca="1">HYPERLINK(CONCATENATE("[",filename,"]gt_","GEF"), "GEF")</f>
        <v>GEF</v>
      </c>
      <c r="R221" s="647" t="str">
        <f ca="1">HYPERLINK(CONCATENATE("[",filename,"]gt_","NUME"), "NUME")</f>
        <v>NUME</v>
      </c>
    </row>
    <row r="222" spans="1:18" s="297" customFormat="1" ht="51" x14ac:dyDescent="0.2">
      <c r="A222" s="131" t="s">
        <v>968</v>
      </c>
      <c r="B222" s="131" t="s">
        <v>360</v>
      </c>
      <c r="C222" s="124"/>
      <c r="D222" s="124" t="s">
        <v>106</v>
      </c>
      <c r="E222" s="124">
        <v>0</v>
      </c>
      <c r="F222" s="124" t="s">
        <v>680</v>
      </c>
      <c r="G222" s="124"/>
      <c r="H222" s="124"/>
      <c r="I222" s="124"/>
      <c r="J222" s="193"/>
      <c r="K222" s="134" t="s">
        <v>1703</v>
      </c>
      <c r="L222" s="131" t="s">
        <v>1161</v>
      </c>
      <c r="M222" s="137" t="s">
        <v>2797</v>
      </c>
      <c r="N222" s="456"/>
      <c r="O222" s="456"/>
      <c r="P222" s="647" t="str">
        <f t="shared" ca="1" si="1"/>
        <v>gameid</v>
      </c>
      <c r="Q222" s="456"/>
      <c r="R222" s="462"/>
    </row>
    <row r="223" spans="1:18" s="35" customFormat="1" ht="102" x14ac:dyDescent="0.2">
      <c r="A223" s="131" t="s">
        <v>1467</v>
      </c>
      <c r="B223" s="131" t="s">
        <v>360</v>
      </c>
      <c r="C223" s="124"/>
      <c r="D223" s="124" t="s">
        <v>106</v>
      </c>
      <c r="E223" s="124">
        <v>0</v>
      </c>
      <c r="F223" s="124" t="s">
        <v>680</v>
      </c>
      <c r="G223" s="124"/>
      <c r="H223" s="124"/>
      <c r="I223" s="124"/>
      <c r="J223" s="193"/>
      <c r="K223" s="134" t="s">
        <v>1703</v>
      </c>
      <c r="L223" s="131" t="s">
        <v>1161</v>
      </c>
      <c r="M223" s="137" t="s">
        <v>3098</v>
      </c>
      <c r="N223" s="456"/>
      <c r="O223" s="114"/>
      <c r="P223" s="647" t="str">
        <f t="shared" ca="1" si="1"/>
        <v>gameid</v>
      </c>
      <c r="Q223" s="114"/>
      <c r="R223" s="137"/>
    </row>
    <row r="224" spans="1:18" s="35" customFormat="1" ht="25.5" x14ac:dyDescent="0.2">
      <c r="A224" s="131" t="s">
        <v>1520</v>
      </c>
      <c r="B224" s="131" t="s">
        <v>360</v>
      </c>
      <c r="C224" s="124"/>
      <c r="D224" s="124" t="s">
        <v>106</v>
      </c>
      <c r="E224" s="124">
        <v>0</v>
      </c>
      <c r="F224" s="124" t="s">
        <v>680</v>
      </c>
      <c r="G224" s="124"/>
      <c r="H224" s="124"/>
      <c r="I224" s="124"/>
      <c r="J224" s="193"/>
      <c r="K224" s="134" t="s">
        <v>1703</v>
      </c>
      <c r="L224" s="131" t="s">
        <v>606</v>
      </c>
      <c r="M224" s="137" t="s">
        <v>1707</v>
      </c>
      <c r="N224" s="456"/>
      <c r="O224" s="114"/>
      <c r="P224" s="647" t="str">
        <f t="shared" ca="1" si="1"/>
        <v>gameid</v>
      </c>
      <c r="Q224" s="114"/>
      <c r="R224" s="137"/>
    </row>
    <row r="225" spans="1:18" s="35" customFormat="1" x14ac:dyDescent="0.2">
      <c r="A225" s="131" t="s">
        <v>969</v>
      </c>
      <c r="B225" s="131" t="s">
        <v>360</v>
      </c>
      <c r="C225" s="124"/>
      <c r="D225" s="124" t="s">
        <v>106</v>
      </c>
      <c r="E225" s="124">
        <v>0</v>
      </c>
      <c r="F225" s="124" t="s">
        <v>680</v>
      </c>
      <c r="G225" s="124"/>
      <c r="H225" s="124"/>
      <c r="I225" s="124"/>
      <c r="J225" s="193"/>
      <c r="K225" s="134" t="s">
        <v>1703</v>
      </c>
      <c r="L225" s="131" t="s">
        <v>2144</v>
      </c>
      <c r="M225" s="137" t="s">
        <v>1708</v>
      </c>
      <c r="N225" s="456"/>
      <c r="O225" s="114"/>
      <c r="P225" s="647" t="str">
        <f t="shared" ca="1" si="1"/>
        <v>gameid</v>
      </c>
      <c r="Q225" s="647" t="str">
        <f ca="1">HYPERLINK(CONCATENATE("[",filename,"]gt_","varid"), "varid")</f>
        <v>varid</v>
      </c>
      <c r="R225" s="137"/>
    </row>
    <row r="226" spans="1:18" s="35" customFormat="1" ht="51" x14ac:dyDescent="0.2">
      <c r="A226" s="131" t="s">
        <v>970</v>
      </c>
      <c r="B226" s="131" t="s">
        <v>360</v>
      </c>
      <c r="C226" s="124"/>
      <c r="D226" s="124" t="s">
        <v>106</v>
      </c>
      <c r="E226" s="124">
        <v>2</v>
      </c>
      <c r="F226" s="124">
        <v>1</v>
      </c>
      <c r="G226" s="124"/>
      <c r="H226" s="124"/>
      <c r="I226" s="124" t="s">
        <v>354</v>
      </c>
      <c r="J226" s="193"/>
      <c r="K226" s="137" t="s">
        <v>2145</v>
      </c>
      <c r="L226" s="131" t="s">
        <v>1251</v>
      </c>
      <c r="M226" s="137" t="s">
        <v>3099</v>
      </c>
      <c r="N226" s="647" t="str">
        <f ca="1">HYPERLINK(CONCATENATE("[",filename_docx,"]qcom_",A226), "Yes")</f>
        <v>Yes</v>
      </c>
      <c r="O226" s="647" t="str">
        <f ca="1">HYPERLINK(CONCATENATE("[",filename,"]sth_",A226), "Y")</f>
        <v>Y</v>
      </c>
      <c r="P226" s="647" t="str">
        <f t="shared" ca="1" si="1"/>
        <v>gameid</v>
      </c>
      <c r="Q226" s="647" t="str">
        <f ca="1">HYPERLINK(CONCATENATE("[",filename,"]gt_","varid"), "varid")</f>
        <v>varid</v>
      </c>
      <c r="R226" s="137"/>
    </row>
    <row r="227" spans="1:18" s="297" customFormat="1" ht="51" x14ac:dyDescent="0.2">
      <c r="A227" s="131" t="s">
        <v>971</v>
      </c>
      <c r="B227" s="131" t="s">
        <v>360</v>
      </c>
      <c r="C227" s="124"/>
      <c r="D227" s="124" t="s">
        <v>106</v>
      </c>
      <c r="E227" s="124">
        <v>0</v>
      </c>
      <c r="F227" s="124">
        <v>1</v>
      </c>
      <c r="G227" s="124"/>
      <c r="H227" s="124"/>
      <c r="I227" s="124"/>
      <c r="J227" s="193"/>
      <c r="K227" s="134" t="s">
        <v>1703</v>
      </c>
      <c r="L227" s="131" t="s">
        <v>812</v>
      </c>
      <c r="M227" s="137" t="s">
        <v>1709</v>
      </c>
      <c r="N227" s="456"/>
      <c r="O227" s="114"/>
      <c r="P227" s="647" t="str">
        <f t="shared" ca="1" si="1"/>
        <v>gameid</v>
      </c>
      <c r="Q227" s="114"/>
      <c r="R227" s="137"/>
    </row>
    <row r="228" spans="1:18" s="35" customFormat="1" ht="38.25" x14ac:dyDescent="0.2">
      <c r="A228" s="131" t="s">
        <v>1579</v>
      </c>
      <c r="B228" s="131" t="s">
        <v>360</v>
      </c>
      <c r="C228" s="124"/>
      <c r="D228" s="124" t="s">
        <v>106</v>
      </c>
      <c r="E228" s="124">
        <v>0</v>
      </c>
      <c r="F228" s="124">
        <v>1</v>
      </c>
      <c r="G228" s="124">
        <v>1</v>
      </c>
      <c r="H228" s="124">
        <v>2</v>
      </c>
      <c r="I228" s="124"/>
      <c r="J228" s="193"/>
      <c r="K228" s="137" t="s">
        <v>1710</v>
      </c>
      <c r="L228" s="131" t="s">
        <v>812</v>
      </c>
      <c r="M228" s="137" t="s">
        <v>1712</v>
      </c>
      <c r="N228" s="647" t="str">
        <f ca="1">HYPERLINK(CONCATENATE("[",filename_docx,"]qcom_",A228), "Yes")</f>
        <v>Yes</v>
      </c>
      <c r="O228" s="114"/>
      <c r="P228" s="647" t="str">
        <f t="shared" ca="1" si="1"/>
        <v>gameid</v>
      </c>
      <c r="Q228" s="647" t="str">
        <f ca="1">HYPERLINK(CONCATENATE("[",filename,"]gt_","varid"), "varid")</f>
        <v>varid</v>
      </c>
      <c r="R228" s="137"/>
    </row>
    <row r="229" spans="1:18" s="35" customFormat="1" ht="38.25" x14ac:dyDescent="0.2">
      <c r="A229" s="131" t="s">
        <v>972</v>
      </c>
      <c r="B229" s="131" t="s">
        <v>360</v>
      </c>
      <c r="C229" s="124"/>
      <c r="D229" s="124" t="s">
        <v>106</v>
      </c>
      <c r="E229" s="124">
        <v>0</v>
      </c>
      <c r="F229" s="124" t="s">
        <v>680</v>
      </c>
      <c r="G229" s="124"/>
      <c r="H229" s="124"/>
      <c r="I229" s="124"/>
      <c r="J229" s="193"/>
      <c r="K229" s="137" t="s">
        <v>1710</v>
      </c>
      <c r="L229" s="131" t="s">
        <v>761</v>
      </c>
      <c r="M229" s="137" t="s">
        <v>2874</v>
      </c>
      <c r="N229" s="647" t="str">
        <f ca="1">HYPERLINK(CONCATENATE("[",filename_docx,"]qcom_",A229), "Yes")</f>
        <v>Yes</v>
      </c>
      <c r="O229" s="114"/>
      <c r="P229" s="647" t="str">
        <f t="shared" ca="1" si="1"/>
        <v>gameid</v>
      </c>
      <c r="Q229" s="647" t="str">
        <f ca="1">HYPERLINK(CONCATENATE("[",filename,"]gt_","varid"), "varid")</f>
        <v>varid</v>
      </c>
      <c r="R229" s="137"/>
    </row>
    <row r="230" spans="1:18" s="35" customFormat="1" ht="51" x14ac:dyDescent="0.2">
      <c r="A230" s="131" t="s">
        <v>3325</v>
      </c>
      <c r="B230" s="131" t="s">
        <v>360</v>
      </c>
      <c r="C230" s="124"/>
      <c r="D230" s="124" t="s">
        <v>106</v>
      </c>
      <c r="E230" s="124">
        <v>2</v>
      </c>
      <c r="F230" s="124">
        <v>1</v>
      </c>
      <c r="G230" s="124"/>
      <c r="H230" s="124"/>
      <c r="I230" s="124" t="s">
        <v>354</v>
      </c>
      <c r="J230" s="193"/>
      <c r="K230" s="137" t="s">
        <v>3540</v>
      </c>
      <c r="L230" s="131" t="s">
        <v>1251</v>
      </c>
      <c r="M230" s="137" t="s">
        <v>3522</v>
      </c>
      <c r="N230" s="647"/>
      <c r="O230" s="647" t="str">
        <f ca="1">HYPERLINK(CONCATENATE("[",filename,"]sth_",A230), "Y")</f>
        <v>Y</v>
      </c>
      <c r="P230" s="647" t="str">
        <f t="shared" ca="1" si="1"/>
        <v>gameid</v>
      </c>
      <c r="Q230" s="647" t="str">
        <f ca="1">HYPERLINK(CONCATENATE("[",filename,"]gt_","varid"), "varid")</f>
        <v>varid</v>
      </c>
      <c r="R230" s="137"/>
    </row>
    <row r="231" spans="1:18" s="35" customFormat="1" ht="51" x14ac:dyDescent="0.2">
      <c r="A231" s="131" t="s">
        <v>3323</v>
      </c>
      <c r="B231" s="131" t="s">
        <v>360</v>
      </c>
      <c r="C231" s="124"/>
      <c r="D231" s="124" t="s">
        <v>106</v>
      </c>
      <c r="E231" s="124">
        <v>0</v>
      </c>
      <c r="F231" s="124" t="s">
        <v>680</v>
      </c>
      <c r="G231" s="124"/>
      <c r="H231" s="124">
        <v>1</v>
      </c>
      <c r="I231" s="124"/>
      <c r="J231" s="193"/>
      <c r="K231" s="137" t="s">
        <v>1501</v>
      </c>
      <c r="L231" s="131" t="s">
        <v>1161</v>
      </c>
      <c r="M231" s="137" t="s">
        <v>3324</v>
      </c>
      <c r="N231" s="647"/>
      <c r="O231" s="114"/>
      <c r="P231" s="647" t="str">
        <f t="shared" ca="1" si="1"/>
        <v>gameid</v>
      </c>
      <c r="Q231" s="114"/>
      <c r="R231" s="137"/>
    </row>
    <row r="232" spans="1:18" s="317" customFormat="1" ht="28.5" customHeight="1" x14ac:dyDescent="0.2">
      <c r="A232" s="313" t="s">
        <v>1066</v>
      </c>
      <c r="B232" s="721" t="s">
        <v>3258</v>
      </c>
      <c r="C232" s="314"/>
      <c r="D232" s="314"/>
      <c r="E232" s="314"/>
      <c r="F232" s="314"/>
      <c r="G232" s="314"/>
      <c r="H232" s="314"/>
      <c r="I232" s="314"/>
      <c r="J232" s="315"/>
      <c r="K232" s="316"/>
      <c r="M232" s="316"/>
      <c r="N232" s="434"/>
      <c r="O232" s="443"/>
      <c r="P232" s="443"/>
      <c r="Q232" s="443"/>
      <c r="R232" s="316"/>
    </row>
    <row r="233" spans="1:18" s="35" customFormat="1" ht="51" x14ac:dyDescent="0.2">
      <c r="A233" s="131" t="s">
        <v>973</v>
      </c>
      <c r="B233" s="131" t="s">
        <v>820</v>
      </c>
      <c r="C233" s="124"/>
      <c r="D233" s="124" t="s">
        <v>106</v>
      </c>
      <c r="E233" s="124">
        <v>0</v>
      </c>
      <c r="F233" s="124" t="s">
        <v>680</v>
      </c>
      <c r="G233" s="124"/>
      <c r="H233" s="124"/>
      <c r="I233" s="124"/>
      <c r="J233" s="193"/>
      <c r="K233" s="137" t="s">
        <v>1501</v>
      </c>
      <c r="L233" s="131" t="s">
        <v>1252</v>
      </c>
      <c r="M233" s="137" t="s">
        <v>3100</v>
      </c>
      <c r="N233" s="456"/>
      <c r="O233" s="114"/>
      <c r="P233" s="647" t="str">
        <f ca="1">HYPERLINK(CONCATENATE("[",filename,"]gt_","gameid"), "gameid")</f>
        <v>gameid</v>
      </c>
      <c r="Q233" s="114"/>
      <c r="R233" s="137"/>
    </row>
    <row r="234" spans="1:18" s="35" customFormat="1" ht="74.25" customHeight="1" x14ac:dyDescent="0.2">
      <c r="A234" s="131" t="s">
        <v>1580</v>
      </c>
      <c r="B234" s="131" t="s">
        <v>820</v>
      </c>
      <c r="C234" s="124"/>
      <c r="D234" s="124" t="s">
        <v>106</v>
      </c>
      <c r="E234" s="124">
        <v>0</v>
      </c>
      <c r="F234" s="124" t="s">
        <v>680</v>
      </c>
      <c r="G234" s="124">
        <v>1</v>
      </c>
      <c r="H234" s="124">
        <v>2</v>
      </c>
      <c r="I234" s="124"/>
      <c r="J234" s="193"/>
      <c r="K234" s="137" t="s">
        <v>2640</v>
      </c>
      <c r="L234" s="137" t="s">
        <v>2560</v>
      </c>
      <c r="M234" s="137" t="s">
        <v>3101</v>
      </c>
      <c r="N234" s="456"/>
      <c r="O234" s="114"/>
      <c r="P234" s="647" t="str">
        <f ca="1">HYPERLINK(CONCATENATE("[",filename,"]gt_","gameid"), "gameid")</f>
        <v>gameid</v>
      </c>
      <c r="Q234" s="647" t="str">
        <f ca="1">HYPERLINK(CONCATENATE("[",filename,"]gt_","pluid"), "pluid")</f>
        <v>pluid</v>
      </c>
      <c r="R234" s="647" t="str">
        <f ca="1">HYPERLINK(CONCATENATE("[",filename,"]gt_","plevn"), "plevn")</f>
        <v>plevn</v>
      </c>
    </row>
    <row r="235" spans="1:18" s="35" customFormat="1" ht="293.25" x14ac:dyDescent="0.2">
      <c r="A235" s="131" t="s">
        <v>1581</v>
      </c>
      <c r="B235" s="131" t="s">
        <v>820</v>
      </c>
      <c r="C235" s="124"/>
      <c r="D235" s="124" t="s">
        <v>106</v>
      </c>
      <c r="E235" s="124">
        <v>2</v>
      </c>
      <c r="F235" s="124">
        <v>1</v>
      </c>
      <c r="G235" s="124"/>
      <c r="H235" s="124"/>
      <c r="I235" s="124" t="s">
        <v>354</v>
      </c>
      <c r="J235" s="193"/>
      <c r="K235" s="137" t="s">
        <v>3485</v>
      </c>
      <c r="L235" s="131" t="s">
        <v>1251</v>
      </c>
      <c r="M235" s="137" t="s">
        <v>3701</v>
      </c>
      <c r="N235" s="456"/>
      <c r="O235" s="647" t="str">
        <f ca="1">HYPERLINK(CONCATENATE("[",filename,"]sth_",A235), "Y")</f>
        <v>Y</v>
      </c>
      <c r="P235" s="114"/>
      <c r="Q235" s="647" t="str">
        <f ca="1">HYPERLINK(CONCATENATE("[",filename,"]gt_","pluid"), "pluid")</f>
        <v>pluid</v>
      </c>
      <c r="R235" s="647" t="str">
        <f ca="1">HYPERLINK(CONCATENATE("[",filename,"]gt_","pgid"), "pgid")</f>
        <v>pgid</v>
      </c>
    </row>
    <row r="236" spans="1:18" s="35" customFormat="1" ht="51" x14ac:dyDescent="0.2">
      <c r="A236" s="131" t="s">
        <v>2587</v>
      </c>
      <c r="B236" s="131" t="s">
        <v>820</v>
      </c>
      <c r="C236" s="124"/>
      <c r="D236" s="124" t="s">
        <v>106</v>
      </c>
      <c r="E236" s="124">
        <v>2</v>
      </c>
      <c r="F236" s="124">
        <v>1</v>
      </c>
      <c r="G236" s="124"/>
      <c r="H236" s="124"/>
      <c r="I236" s="124" t="s">
        <v>354</v>
      </c>
      <c r="J236" s="193"/>
      <c r="K236" s="137" t="s">
        <v>3541</v>
      </c>
      <c r="L236" s="131" t="s">
        <v>1251</v>
      </c>
      <c r="M236" s="137" t="s">
        <v>3642</v>
      </c>
      <c r="N236" s="456"/>
      <c r="O236" s="647" t="str">
        <f ca="1">HYPERLINK(CONCATENATE("[",filename,"]sth_",A236), "Y")</f>
        <v>Y</v>
      </c>
      <c r="P236" s="647" t="str">
        <f ca="1">HYPERLINK(CONCATENATE("[",filename,"]gt_","pluid"), "pluid")</f>
        <v>pluid</v>
      </c>
      <c r="Q236" s="647" t="str">
        <f ca="1">HYPERLINK(CONCATENATE("[",filename,"]gt_","camt"), "camt")</f>
        <v>camt</v>
      </c>
      <c r="R236" s="647"/>
    </row>
    <row r="237" spans="1:18" s="35" customFormat="1" ht="25.5" x14ac:dyDescent="0.2">
      <c r="A237" s="131" t="s">
        <v>2588</v>
      </c>
      <c r="B237" s="131" t="s">
        <v>820</v>
      </c>
      <c r="C237" s="124"/>
      <c r="D237" s="124" t="s">
        <v>106</v>
      </c>
      <c r="E237" s="124">
        <v>2</v>
      </c>
      <c r="F237" s="124" t="s">
        <v>680</v>
      </c>
      <c r="G237" s="124"/>
      <c r="H237" s="124"/>
      <c r="I237" s="124" t="s">
        <v>1691</v>
      </c>
      <c r="J237" s="193"/>
      <c r="K237" s="137"/>
      <c r="L237" s="131" t="s">
        <v>1251</v>
      </c>
      <c r="M237" s="137" t="s">
        <v>3102</v>
      </c>
      <c r="N237" s="456"/>
      <c r="O237" s="647" t="str">
        <f ca="1">HYPERLINK(CONCATENATE("[",filename,"]sth_",A237), "Y")</f>
        <v>Y</v>
      </c>
      <c r="P237" s="114"/>
      <c r="Q237" s="114"/>
      <c r="R237" s="137"/>
    </row>
    <row r="238" spans="1:18" s="35" customFormat="1" ht="108.75" customHeight="1" x14ac:dyDescent="0.2">
      <c r="A238" s="131" t="s">
        <v>2585</v>
      </c>
      <c r="B238" s="131" t="s">
        <v>820</v>
      </c>
      <c r="C238" s="124"/>
      <c r="D238" s="124" t="s">
        <v>106</v>
      </c>
      <c r="E238" s="124">
        <v>2</v>
      </c>
      <c r="F238" s="124">
        <v>1</v>
      </c>
      <c r="G238" s="124"/>
      <c r="H238" s="124"/>
      <c r="I238" s="124" t="s">
        <v>354</v>
      </c>
      <c r="J238" s="193"/>
      <c r="K238" s="137" t="s">
        <v>3692</v>
      </c>
      <c r="L238" s="131" t="s">
        <v>1251</v>
      </c>
      <c r="M238" s="137" t="s">
        <v>3693</v>
      </c>
      <c r="N238" s="456"/>
      <c r="O238" s="647" t="str">
        <f ca="1">HYPERLINK(CONCATENATE("[",filename,"]sth_",A238), "Y")</f>
        <v>Y</v>
      </c>
      <c r="P238" s="647" t="str">
        <f ca="1">HYPERLINK(CONCATENATE("[",filename,"]gt_","pluid"), "pluid")</f>
        <v>pluid</v>
      </c>
      <c r="Q238" s="647" t="str">
        <f ca="1">HYPERLINK(CONCATENATE("[",filename,"]gt_","camt"), "camt")</f>
        <v>camt</v>
      </c>
      <c r="R238" s="137"/>
    </row>
    <row r="239" spans="1:18" s="35" customFormat="1" ht="117.75" customHeight="1" x14ac:dyDescent="0.2">
      <c r="A239" s="131" t="s">
        <v>2586</v>
      </c>
      <c r="B239" s="131" t="s">
        <v>820</v>
      </c>
      <c r="C239" s="124"/>
      <c r="D239" s="124"/>
      <c r="E239" s="124" t="s">
        <v>537</v>
      </c>
      <c r="F239" s="124">
        <v>1</v>
      </c>
      <c r="G239" s="124"/>
      <c r="H239" s="124"/>
      <c r="I239" s="124" t="s">
        <v>354</v>
      </c>
      <c r="J239" s="193"/>
      <c r="K239" s="137" t="s">
        <v>3692</v>
      </c>
      <c r="L239" s="131" t="s">
        <v>1251</v>
      </c>
      <c r="M239" s="137" t="s">
        <v>3694</v>
      </c>
      <c r="N239" s="456"/>
      <c r="O239" s="647" t="str">
        <f ca="1">HYPERLINK(CONCATENATE("[",filename,"]sth_",A239), "Y")</f>
        <v>Y</v>
      </c>
      <c r="P239" s="647" t="str">
        <f ca="1">HYPERLINK(CONCATENATE("[",filename,"]gt_","pluid"), "pluid")</f>
        <v>pluid</v>
      </c>
      <c r="Q239" s="647" t="str">
        <f ca="1">HYPERLINK(CONCATENATE("[",filename,"]gt_","camt"), "camt")</f>
        <v>camt</v>
      </c>
      <c r="R239" s="137"/>
    </row>
    <row r="240" spans="1:18" s="131" customFormat="1" ht="108.75" customHeight="1" x14ac:dyDescent="0.2">
      <c r="A240" s="131" t="s">
        <v>975</v>
      </c>
      <c r="B240" s="131" t="s">
        <v>820</v>
      </c>
      <c r="C240" s="124"/>
      <c r="D240" s="124" t="s">
        <v>106</v>
      </c>
      <c r="E240" s="124">
        <v>0</v>
      </c>
      <c r="F240" s="124" t="s">
        <v>680</v>
      </c>
      <c r="G240" s="124"/>
      <c r="H240" s="124"/>
      <c r="I240" s="124"/>
      <c r="J240" s="193"/>
      <c r="K240" s="137" t="s">
        <v>3103</v>
      </c>
      <c r="L240" s="131" t="s">
        <v>812</v>
      </c>
      <c r="M240" s="137" t="s">
        <v>3104</v>
      </c>
      <c r="N240" s="114"/>
      <c r="O240" s="114"/>
      <c r="P240" s="647" t="str">
        <f ca="1">HYPERLINK(CONCATENATE("[",filename,"]gt_","gameid"), "gameid")</f>
        <v>gameid</v>
      </c>
      <c r="Q240" s="647" t="str">
        <f ca="1">HYPERLINK(CONCATENATE("[",filename,"]gt_","plevn"), "plevn")</f>
        <v>plevn</v>
      </c>
      <c r="R240" s="137"/>
    </row>
    <row r="241" spans="1:18" s="297" customFormat="1" x14ac:dyDescent="0.2">
      <c r="A241" s="131" t="s">
        <v>2680</v>
      </c>
      <c r="B241" s="131" t="s">
        <v>820</v>
      </c>
      <c r="C241" s="124"/>
      <c r="D241" s="124" t="s">
        <v>106</v>
      </c>
      <c r="E241" s="124">
        <v>0</v>
      </c>
      <c r="F241" s="124" t="s">
        <v>680</v>
      </c>
      <c r="G241" s="124"/>
      <c r="H241" s="124"/>
      <c r="I241" s="124"/>
      <c r="J241" s="193"/>
      <c r="K241" s="137"/>
      <c r="L241" s="131" t="s">
        <v>761</v>
      </c>
      <c r="M241" s="137" t="s">
        <v>2681</v>
      </c>
      <c r="N241" s="456"/>
      <c r="O241" s="456"/>
      <c r="P241" s="456"/>
      <c r="Q241" s="456"/>
      <c r="R241" s="462"/>
    </row>
    <row r="242" spans="1:18" s="297" customFormat="1" ht="46.5" customHeight="1" x14ac:dyDescent="0.2">
      <c r="A242" s="131" t="s">
        <v>2889</v>
      </c>
      <c r="B242" s="131" t="s">
        <v>820</v>
      </c>
      <c r="C242" s="124"/>
      <c r="D242" s="124" t="s">
        <v>106</v>
      </c>
      <c r="E242" s="124">
        <v>3</v>
      </c>
      <c r="F242" s="124">
        <v>1</v>
      </c>
      <c r="G242" s="124"/>
      <c r="H242" s="124"/>
      <c r="I242" s="124" t="s">
        <v>354</v>
      </c>
      <c r="J242" s="193"/>
      <c r="K242" s="137" t="s">
        <v>2890</v>
      </c>
      <c r="L242" s="131" t="s">
        <v>1251</v>
      </c>
      <c r="M242" s="137" t="s">
        <v>2982</v>
      </c>
      <c r="N242" s="456"/>
      <c r="O242" s="647" t="str">
        <f ca="1">HYPERLINK(CONCATENATE("[",filename,"]sth_",A242), "Y")</f>
        <v>Y</v>
      </c>
      <c r="P242" s="647" t="str">
        <f ca="1">HYPERLINK(CONCATENATE("[",filename,"]gt_","pluid"), "pluid")</f>
        <v>pluid</v>
      </c>
      <c r="Q242" s="456"/>
      <c r="R242" s="462"/>
    </row>
    <row r="243" spans="1:18" s="205" customFormat="1" ht="38.25" x14ac:dyDescent="0.2">
      <c r="A243" s="342" t="s">
        <v>974</v>
      </c>
      <c r="B243" s="131" t="s">
        <v>820</v>
      </c>
      <c r="C243" s="124"/>
      <c r="D243" s="124" t="s">
        <v>106</v>
      </c>
      <c r="E243" s="124">
        <v>0</v>
      </c>
      <c r="F243" s="124" t="s">
        <v>680</v>
      </c>
      <c r="G243" s="124"/>
      <c r="H243" s="124"/>
      <c r="I243" s="124"/>
      <c r="J243" s="193" t="s">
        <v>252</v>
      </c>
      <c r="K243" s="137"/>
      <c r="L243" s="131" t="s">
        <v>812</v>
      </c>
      <c r="M243" s="137" t="s">
        <v>1975</v>
      </c>
      <c r="N243" s="372"/>
      <c r="O243" s="372"/>
      <c r="P243" s="372"/>
      <c r="Q243" s="372"/>
      <c r="R243" s="206"/>
    </row>
    <row r="244" spans="1:18" s="205" customFormat="1" ht="38.25" x14ac:dyDescent="0.2">
      <c r="A244" s="342" t="s">
        <v>976</v>
      </c>
      <c r="B244" s="131" t="s">
        <v>820</v>
      </c>
      <c r="C244" s="124"/>
      <c r="D244" s="124" t="s">
        <v>106</v>
      </c>
      <c r="E244" s="124">
        <v>0</v>
      </c>
      <c r="F244" s="124" t="s">
        <v>680</v>
      </c>
      <c r="G244" s="124"/>
      <c r="H244" s="124"/>
      <c r="I244" s="124"/>
      <c r="J244" s="193" t="s">
        <v>252</v>
      </c>
      <c r="K244" s="134" t="s">
        <v>1703</v>
      </c>
      <c r="L244" s="131" t="s">
        <v>2141</v>
      </c>
      <c r="M244" s="137" t="s">
        <v>328</v>
      </c>
      <c r="N244" s="372"/>
      <c r="O244" s="372"/>
      <c r="P244" s="647" t="str">
        <f ca="1">HYPERLINK(CONCATENATE("[",filename,"]gt_","gameid"), "gameid")</f>
        <v>gameid</v>
      </c>
      <c r="Q244" s="647" t="str">
        <f ca="1">HYPERLINK(CONCATENATE("[",filename,"]gt_","camt"), "camt")</f>
        <v>camt</v>
      </c>
      <c r="R244" s="647"/>
    </row>
    <row r="245" spans="1:18" s="205" customFormat="1" ht="51" x14ac:dyDescent="0.2">
      <c r="A245" s="342" t="s">
        <v>977</v>
      </c>
      <c r="B245" s="131" t="s">
        <v>820</v>
      </c>
      <c r="C245" s="124"/>
      <c r="D245" s="124" t="s">
        <v>106</v>
      </c>
      <c r="E245" s="124">
        <v>0</v>
      </c>
      <c r="F245" s="124" t="s">
        <v>680</v>
      </c>
      <c r="G245" s="124"/>
      <c r="H245" s="124"/>
      <c r="I245" s="124"/>
      <c r="J245" s="193" t="s">
        <v>252</v>
      </c>
      <c r="K245" s="137" t="s">
        <v>2579</v>
      </c>
      <c r="L245" s="131" t="s">
        <v>812</v>
      </c>
      <c r="M245" s="137" t="s">
        <v>1976</v>
      </c>
      <c r="N245" s="372"/>
      <c r="O245" s="372"/>
      <c r="P245" s="647" t="str">
        <f ca="1">HYPERLINK(CONCATENATE("[",filename,"]gt_","gameid"), "gameid")</f>
        <v>gameid</v>
      </c>
      <c r="Q245" s="647" t="str">
        <f ca="1">HYPERLINK(CONCATENATE("[",filename,"]gt_","pluid"), "pluid")</f>
        <v>pluid</v>
      </c>
      <c r="R245" s="647" t="str">
        <f ca="1">HYPERLINK(CONCATENATE("[",filename,"]gt_","plevn"), "plevn")</f>
        <v>plevn</v>
      </c>
    </row>
    <row r="246" spans="1:18" s="205" customFormat="1" ht="51" x14ac:dyDescent="0.2">
      <c r="A246" s="342" t="s">
        <v>978</v>
      </c>
      <c r="B246" s="131" t="s">
        <v>820</v>
      </c>
      <c r="C246" s="124"/>
      <c r="D246" s="124" t="s">
        <v>106</v>
      </c>
      <c r="E246" s="124"/>
      <c r="F246" s="124"/>
      <c r="G246" s="124"/>
      <c r="H246" s="124"/>
      <c r="I246" s="124"/>
      <c r="J246" s="193" t="s">
        <v>252</v>
      </c>
      <c r="K246" s="137"/>
      <c r="L246" s="131" t="s">
        <v>812</v>
      </c>
      <c r="M246" s="137" t="s">
        <v>1977</v>
      </c>
      <c r="N246" s="372"/>
      <c r="O246" s="372"/>
      <c r="P246" s="372"/>
      <c r="Q246" s="647"/>
      <c r="R246" s="206"/>
    </row>
    <row r="247" spans="1:18" s="317" customFormat="1" ht="28.5" customHeight="1" x14ac:dyDescent="0.2">
      <c r="A247" s="313" t="s">
        <v>1067</v>
      </c>
      <c r="B247" s="721" t="s">
        <v>3259</v>
      </c>
      <c r="C247" s="314"/>
      <c r="D247" s="314"/>
      <c r="E247" s="314"/>
      <c r="F247" s="314"/>
      <c r="G247" s="314"/>
      <c r="H247" s="314"/>
      <c r="I247" s="314"/>
      <c r="J247" s="315"/>
      <c r="K247" s="316"/>
      <c r="M247" s="316"/>
      <c r="N247" s="434"/>
      <c r="O247" s="443"/>
      <c r="P247" s="443"/>
      <c r="Q247" s="443"/>
      <c r="R247" s="316"/>
    </row>
    <row r="248" spans="1:18" s="131" customFormat="1" ht="76.5" x14ac:dyDescent="0.2">
      <c r="A248" s="131" t="s">
        <v>1382</v>
      </c>
      <c r="B248" s="131" t="s">
        <v>344</v>
      </c>
      <c r="C248" s="124"/>
      <c r="D248" s="124" t="s">
        <v>106</v>
      </c>
      <c r="E248" s="124">
        <v>0</v>
      </c>
      <c r="F248" s="124"/>
      <c r="G248" s="124"/>
      <c r="H248" s="124"/>
      <c r="I248" s="124"/>
      <c r="J248" s="193"/>
      <c r="K248" s="137" t="s">
        <v>1384</v>
      </c>
      <c r="L248" s="137" t="s">
        <v>1383</v>
      </c>
      <c r="M248" s="137" t="s">
        <v>1406</v>
      </c>
      <c r="N248" s="456"/>
      <c r="O248" s="114"/>
      <c r="P248" s="647" t="str">
        <f ca="1">HYPERLINK(CONCATENATE("[",filename,"]gt_","ebiterator"), "ebiterator")</f>
        <v>ebiterator</v>
      </c>
      <c r="Q248" s="114"/>
      <c r="R248" s="137"/>
    </row>
    <row r="249" spans="1:18" s="131" customFormat="1" ht="25.5" x14ac:dyDescent="0.2">
      <c r="A249" s="131" t="s">
        <v>979</v>
      </c>
      <c r="B249" s="131" t="s">
        <v>344</v>
      </c>
      <c r="C249" s="124"/>
      <c r="D249" s="124" t="s">
        <v>106</v>
      </c>
      <c r="E249" s="124">
        <v>0</v>
      </c>
      <c r="F249" s="124" t="s">
        <v>680</v>
      </c>
      <c r="G249" s="124"/>
      <c r="H249" s="124"/>
      <c r="I249" s="124"/>
      <c r="J249" s="193"/>
      <c r="K249" s="137"/>
      <c r="L249" s="137" t="s">
        <v>761</v>
      </c>
      <c r="M249" s="137" t="s">
        <v>1386</v>
      </c>
      <c r="N249" s="456"/>
      <c r="O249" s="114"/>
      <c r="P249" s="114"/>
      <c r="Q249" s="114"/>
      <c r="R249" s="137"/>
    </row>
    <row r="250" spans="1:18" s="131" customFormat="1" ht="38.25" x14ac:dyDescent="0.2">
      <c r="A250" s="131" t="s">
        <v>1385</v>
      </c>
      <c r="B250" s="131" t="s">
        <v>344</v>
      </c>
      <c r="C250" s="124"/>
      <c r="D250" s="124" t="s">
        <v>106</v>
      </c>
      <c r="E250" s="124">
        <v>0</v>
      </c>
      <c r="F250" s="124" t="s">
        <v>680</v>
      </c>
      <c r="G250" s="124"/>
      <c r="H250" s="124"/>
      <c r="I250" s="124"/>
      <c r="J250" s="193"/>
      <c r="K250" s="137"/>
      <c r="L250" s="137" t="s">
        <v>812</v>
      </c>
      <c r="M250" s="137" t="s">
        <v>1407</v>
      </c>
      <c r="N250" s="456"/>
      <c r="O250" s="114"/>
      <c r="P250" s="114"/>
      <c r="Q250" s="114"/>
      <c r="R250" s="137"/>
    </row>
    <row r="251" spans="1:18" s="131" customFormat="1" ht="25.5" x14ac:dyDescent="0.2">
      <c r="A251" s="131" t="s">
        <v>1388</v>
      </c>
      <c r="B251" s="131" t="s">
        <v>344</v>
      </c>
      <c r="C251" s="124"/>
      <c r="D251" s="124" t="s">
        <v>106</v>
      </c>
      <c r="E251" s="124">
        <v>0</v>
      </c>
      <c r="F251" s="124" t="s">
        <v>680</v>
      </c>
      <c r="G251" s="124"/>
      <c r="H251" s="124"/>
      <c r="I251" s="124"/>
      <c r="J251" s="193"/>
      <c r="K251" s="137"/>
      <c r="L251" s="131" t="s">
        <v>761</v>
      </c>
      <c r="M251" s="137" t="s">
        <v>1387</v>
      </c>
      <c r="N251" s="456"/>
      <c r="O251" s="114"/>
      <c r="P251" s="114"/>
      <c r="Q251" s="114"/>
      <c r="R251" s="137"/>
    </row>
    <row r="252" spans="1:18" s="342" customFormat="1" ht="89.25" x14ac:dyDescent="0.2">
      <c r="A252" s="342" t="s">
        <v>980</v>
      </c>
      <c r="B252" s="131" t="s">
        <v>344</v>
      </c>
      <c r="C252" s="124"/>
      <c r="D252" s="124"/>
      <c r="E252" s="124">
        <v>3</v>
      </c>
      <c r="F252" s="124" t="s">
        <v>680</v>
      </c>
      <c r="G252" s="124">
        <v>3</v>
      </c>
      <c r="H252" s="124">
        <v>1</v>
      </c>
      <c r="I252" s="124"/>
      <c r="J252" s="193" t="s">
        <v>252</v>
      </c>
      <c r="K252" s="137" t="s">
        <v>761</v>
      </c>
      <c r="L252" s="131" t="s">
        <v>608</v>
      </c>
      <c r="M252" s="137" t="s">
        <v>1978</v>
      </c>
      <c r="N252" s="371"/>
      <c r="O252" s="371"/>
      <c r="P252" s="371"/>
      <c r="Q252" s="371"/>
      <c r="R252" s="528"/>
    </row>
    <row r="253" spans="1:18" s="35" customFormat="1" ht="76.5" x14ac:dyDescent="0.2">
      <c r="A253" s="131" t="s">
        <v>981</v>
      </c>
      <c r="B253" s="131" t="s">
        <v>344</v>
      </c>
      <c r="C253" s="124"/>
      <c r="D253" s="124"/>
      <c r="E253" s="124" t="s">
        <v>537</v>
      </c>
      <c r="F253" s="124">
        <v>1</v>
      </c>
      <c r="G253" s="124">
        <v>2</v>
      </c>
      <c r="H253" s="124"/>
      <c r="I253" s="124" t="s">
        <v>1717</v>
      </c>
      <c r="J253" s="193"/>
      <c r="K253" s="137" t="s">
        <v>2135</v>
      </c>
      <c r="L253" s="131" t="s">
        <v>1251</v>
      </c>
      <c r="M253" s="137" t="s">
        <v>2536</v>
      </c>
      <c r="N253" s="456"/>
      <c r="O253" s="647" t="str">
        <f ca="1">HYPERLINK(CONCATENATE("[",filename,"]sth_",A253), "Y")</f>
        <v>Y</v>
      </c>
      <c r="P253" s="456"/>
      <c r="Q253" s="114"/>
      <c r="R253" s="137"/>
    </row>
    <row r="254" spans="1:18" s="35" customFormat="1" ht="89.25" x14ac:dyDescent="0.2">
      <c r="A254" s="131" t="s">
        <v>982</v>
      </c>
      <c r="B254" s="131" t="s">
        <v>344</v>
      </c>
      <c r="C254" s="124"/>
      <c r="D254" s="124"/>
      <c r="E254" s="124" t="s">
        <v>537</v>
      </c>
      <c r="F254" s="124">
        <v>1</v>
      </c>
      <c r="G254" s="124"/>
      <c r="H254" s="124"/>
      <c r="I254" s="124" t="s">
        <v>1717</v>
      </c>
      <c r="J254" s="193"/>
      <c r="K254" s="137" t="s">
        <v>761</v>
      </c>
      <c r="L254" s="137" t="s">
        <v>2137</v>
      </c>
      <c r="M254" s="137" t="s">
        <v>2041</v>
      </c>
      <c r="N254" s="456"/>
      <c r="O254" s="647" t="str">
        <f ca="1">HYPERLINK(CONCATENATE("[",filename,"]sth_",A254), "Y")</f>
        <v>Y</v>
      </c>
      <c r="P254" s="456"/>
      <c r="Q254" s="114"/>
      <c r="R254" s="137"/>
    </row>
    <row r="255" spans="1:18" s="131" customFormat="1" ht="25.5" x14ac:dyDescent="0.2">
      <c r="A255" s="131" t="s">
        <v>1394</v>
      </c>
      <c r="B255" s="131" t="s">
        <v>344</v>
      </c>
      <c r="C255" s="124"/>
      <c r="D255" s="124"/>
      <c r="E255" s="124">
        <v>0</v>
      </c>
      <c r="F255" s="124" t="s">
        <v>680</v>
      </c>
      <c r="G255" s="124"/>
      <c r="H255" s="124"/>
      <c r="I255" s="124"/>
      <c r="J255" s="193"/>
      <c r="K255" s="137"/>
      <c r="L255" s="131" t="s">
        <v>761</v>
      </c>
      <c r="M255" s="137" t="s">
        <v>1979</v>
      </c>
      <c r="N255" s="456"/>
      <c r="O255" s="114"/>
      <c r="P255" s="114"/>
      <c r="Q255" s="114"/>
      <c r="R255" s="137"/>
    </row>
    <row r="256" spans="1:18" s="169" customFormat="1" ht="38.25" x14ac:dyDescent="0.2">
      <c r="A256" s="169" t="s">
        <v>983</v>
      </c>
      <c r="B256" s="169" t="s">
        <v>344</v>
      </c>
      <c r="C256" s="170"/>
      <c r="D256" s="170"/>
      <c r="E256" s="170">
        <v>2</v>
      </c>
      <c r="F256" s="170">
        <v>1</v>
      </c>
      <c r="G256" s="170"/>
      <c r="H256" s="170"/>
      <c r="I256" s="170"/>
      <c r="J256" s="677" t="s">
        <v>252</v>
      </c>
      <c r="K256" s="171" t="s">
        <v>1344</v>
      </c>
      <c r="M256" s="171" t="s">
        <v>2043</v>
      </c>
      <c r="N256" s="458"/>
      <c r="O256" s="195" t="s">
        <v>252</v>
      </c>
      <c r="P256" s="195"/>
      <c r="Q256" s="195"/>
      <c r="R256" s="171"/>
    </row>
    <row r="257" spans="1:18" s="169" customFormat="1" ht="25.5" x14ac:dyDescent="0.2">
      <c r="A257" s="169" t="s">
        <v>984</v>
      </c>
      <c r="B257" s="169" t="s">
        <v>344</v>
      </c>
      <c r="C257" s="170"/>
      <c r="D257" s="170" t="s">
        <v>106</v>
      </c>
      <c r="E257" s="170">
        <v>0</v>
      </c>
      <c r="F257" s="170" t="s">
        <v>680</v>
      </c>
      <c r="G257" s="170"/>
      <c r="H257" s="170"/>
      <c r="I257" s="170"/>
      <c r="J257" s="677" t="s">
        <v>252</v>
      </c>
      <c r="K257" s="171"/>
      <c r="L257" s="171" t="s">
        <v>1344</v>
      </c>
      <c r="M257" s="171" t="s">
        <v>2044</v>
      </c>
      <c r="N257" s="458"/>
      <c r="O257" s="195"/>
      <c r="P257" s="195"/>
      <c r="Q257" s="195"/>
      <c r="R257" s="171"/>
    </row>
    <row r="258" spans="1:18" s="317" customFormat="1" ht="28.5" customHeight="1" x14ac:dyDescent="0.2">
      <c r="A258" s="313" t="s">
        <v>1068</v>
      </c>
      <c r="B258" s="721" t="s">
        <v>3260</v>
      </c>
      <c r="C258" s="314"/>
      <c r="D258" s="314"/>
      <c r="E258" s="314"/>
      <c r="F258" s="314"/>
      <c r="G258" s="314"/>
      <c r="H258" s="314"/>
      <c r="I258" s="314"/>
      <c r="J258" s="315"/>
      <c r="K258" s="316"/>
      <c r="M258" s="316"/>
      <c r="N258" s="459"/>
      <c r="O258" s="443"/>
      <c r="P258" s="443"/>
      <c r="Q258" s="443"/>
      <c r="R258" s="316"/>
    </row>
    <row r="259" spans="1:18" s="203" customFormat="1" ht="25.5" x14ac:dyDescent="0.2">
      <c r="A259" s="131" t="s">
        <v>1508</v>
      </c>
      <c r="B259" s="131" t="s">
        <v>265</v>
      </c>
      <c r="C259" s="124" t="s">
        <v>106</v>
      </c>
      <c r="D259" s="124" t="s">
        <v>106</v>
      </c>
      <c r="E259" s="124">
        <v>0</v>
      </c>
      <c r="F259" s="124" t="s">
        <v>680</v>
      </c>
      <c r="G259" s="124"/>
      <c r="H259" s="124"/>
      <c r="I259" s="124"/>
      <c r="J259" s="193"/>
      <c r="K259" s="137"/>
      <c r="L259" s="137" t="s">
        <v>2096</v>
      </c>
      <c r="M259" s="137" t="s">
        <v>2097</v>
      </c>
      <c r="N259" s="456"/>
      <c r="O259" s="114"/>
      <c r="P259" s="114"/>
      <c r="Q259" s="114"/>
      <c r="R259" s="137"/>
    </row>
    <row r="260" spans="1:18" s="203" customFormat="1" ht="25.5" x14ac:dyDescent="0.2">
      <c r="A260" s="131" t="s">
        <v>985</v>
      </c>
      <c r="B260" s="131" t="s">
        <v>265</v>
      </c>
      <c r="C260" s="124"/>
      <c r="D260" s="124"/>
      <c r="E260" s="124" t="s">
        <v>537</v>
      </c>
      <c r="F260" s="124">
        <v>1</v>
      </c>
      <c r="G260" s="124"/>
      <c r="H260" s="124"/>
      <c r="I260" s="124" t="s">
        <v>1717</v>
      </c>
      <c r="J260" s="193"/>
      <c r="K260" s="137"/>
      <c r="L260" s="131"/>
      <c r="M260" s="137" t="s">
        <v>2174</v>
      </c>
      <c r="N260" s="456"/>
      <c r="O260" s="647" t="str">
        <f ca="1">HYPERLINK(CONCATENATE("[",filename,"]sth_",A260), "Y")</f>
        <v>Y</v>
      </c>
      <c r="P260" s="114"/>
      <c r="Q260" s="114"/>
      <c r="R260" s="137"/>
    </row>
    <row r="261" spans="1:18" s="203" customFormat="1" ht="25.5" x14ac:dyDescent="0.2">
      <c r="A261" s="131" t="s">
        <v>986</v>
      </c>
      <c r="B261" s="131" t="s">
        <v>265</v>
      </c>
      <c r="C261" s="124"/>
      <c r="D261" s="124"/>
      <c r="E261" s="124" t="s">
        <v>537</v>
      </c>
      <c r="F261" s="124">
        <v>1</v>
      </c>
      <c r="G261" s="124"/>
      <c r="H261" s="124"/>
      <c r="I261" s="124" t="s">
        <v>1717</v>
      </c>
      <c r="J261" s="193"/>
      <c r="K261" s="137"/>
      <c r="L261" s="131"/>
      <c r="M261" s="178" t="s">
        <v>2183</v>
      </c>
      <c r="N261" s="456"/>
      <c r="O261" s="647" t="str">
        <f ca="1">HYPERLINK(CONCATENATE("[",filename,"]sth_",A261), "Y")</f>
        <v>Y</v>
      </c>
      <c r="P261" s="114"/>
      <c r="Q261" s="114"/>
      <c r="R261" s="137"/>
    </row>
    <row r="262" spans="1:18" s="203" customFormat="1" ht="33" customHeight="1" x14ac:dyDescent="0.2">
      <c r="A262" s="131" t="s">
        <v>987</v>
      </c>
      <c r="B262" s="131" t="s">
        <v>265</v>
      </c>
      <c r="C262" s="124" t="s">
        <v>106</v>
      </c>
      <c r="D262" s="124" t="s">
        <v>106</v>
      </c>
      <c r="E262" s="124">
        <v>0</v>
      </c>
      <c r="F262" s="124">
        <v>0</v>
      </c>
      <c r="G262" s="124"/>
      <c r="H262" s="124"/>
      <c r="I262" s="124"/>
      <c r="J262" s="193"/>
      <c r="K262" s="137" t="s">
        <v>3505</v>
      </c>
      <c r="L262" s="131" t="s">
        <v>2146</v>
      </c>
      <c r="M262" s="137" t="s">
        <v>53</v>
      </c>
      <c r="N262" s="460"/>
      <c r="O262" s="114"/>
      <c r="P262" s="647" t="s">
        <v>1160</v>
      </c>
      <c r="Q262" s="114"/>
      <c r="R262" s="137"/>
    </row>
    <row r="263" spans="1:18" s="203" customFormat="1" ht="68.25" customHeight="1" x14ac:dyDescent="0.2">
      <c r="A263" s="131" t="s">
        <v>988</v>
      </c>
      <c r="B263" s="131" t="s">
        <v>265</v>
      </c>
      <c r="C263" s="124"/>
      <c r="D263" s="124"/>
      <c r="E263" s="124" t="s">
        <v>537</v>
      </c>
      <c r="F263" s="124" t="s">
        <v>537</v>
      </c>
      <c r="G263" s="124"/>
      <c r="H263" s="124"/>
      <c r="I263" s="124" t="s">
        <v>1691</v>
      </c>
      <c r="J263" s="193"/>
      <c r="K263" s="137" t="s">
        <v>3509</v>
      </c>
      <c r="L263" s="131" t="s">
        <v>1251</v>
      </c>
      <c r="M263" s="137" t="s">
        <v>1784</v>
      </c>
      <c r="N263" s="460"/>
      <c r="O263" s="647" t="str">
        <f ca="1">HYPERLINK(CONCATENATE("[",filename,"]sth_",A263), "Y")</f>
        <v>Y</v>
      </c>
      <c r="P263" s="647" t="s">
        <v>1160</v>
      </c>
      <c r="Q263" s="647" t="str">
        <f ca="1">HYPERLINK(CONCATENATE("[",filename,"]gt_","MAXECT"), "MAXECT")</f>
        <v>MAXECT</v>
      </c>
      <c r="R263" s="137"/>
    </row>
    <row r="264" spans="1:18" s="203" customFormat="1" ht="38.25" x14ac:dyDescent="0.2">
      <c r="A264" s="131" t="s">
        <v>989</v>
      </c>
      <c r="B264" s="131" t="s">
        <v>265</v>
      </c>
      <c r="C264" s="124"/>
      <c r="D264" s="124" t="s">
        <v>106</v>
      </c>
      <c r="E264" s="124">
        <v>3</v>
      </c>
      <c r="F264" s="124" t="s">
        <v>680</v>
      </c>
      <c r="G264" s="124"/>
      <c r="H264" s="124"/>
      <c r="I264" s="124" t="s">
        <v>1691</v>
      </c>
      <c r="J264" s="193"/>
      <c r="K264" s="137" t="s">
        <v>3604</v>
      </c>
      <c r="L264" s="137" t="s">
        <v>1254</v>
      </c>
      <c r="M264" s="137" t="s">
        <v>2175</v>
      </c>
      <c r="N264" s="647" t="str">
        <f ca="1">HYPERLINK(CONCATENATE("[",filename_docx,"]qcom_",A264), "Yes")</f>
        <v>Yes</v>
      </c>
      <c r="O264" s="647" t="str">
        <f ca="1">HYPERLINK(CONCATENATE("[",filename,"]sth_",A264), "Y")</f>
        <v>Y</v>
      </c>
      <c r="P264" s="647" t="str">
        <f ca="1">HYPERLINK(CONCATENATE("[",filename,"]gt_","camt"), "camt")</f>
        <v>camt</v>
      </c>
      <c r="Q264" s="647" t="str">
        <f ca="1">HYPERLINK(CONCATENATE("[",filename,"]gt_","transactionID"), "transactionID")</f>
        <v>transactionID</v>
      </c>
      <c r="R264" s="137"/>
    </row>
    <row r="265" spans="1:18" s="169" customFormat="1" ht="38.25" x14ac:dyDescent="0.2">
      <c r="A265" s="169" t="s">
        <v>1285</v>
      </c>
      <c r="B265" s="169" t="s">
        <v>265</v>
      </c>
      <c r="C265" s="170"/>
      <c r="D265" s="170" t="s">
        <v>106</v>
      </c>
      <c r="E265" s="170">
        <v>2</v>
      </c>
      <c r="F265" s="170" t="s">
        <v>680</v>
      </c>
      <c r="G265" s="170"/>
      <c r="H265" s="170"/>
      <c r="I265" s="170"/>
      <c r="J265" s="677" t="s">
        <v>252</v>
      </c>
      <c r="K265" s="171" t="s">
        <v>761</v>
      </c>
      <c r="M265" s="171" t="s">
        <v>1980</v>
      </c>
      <c r="N265" s="458" t="s">
        <v>639</v>
      </c>
      <c r="O265" s="195"/>
      <c r="P265" s="195"/>
      <c r="Q265" s="195"/>
      <c r="R265" s="171"/>
    </row>
    <row r="266" spans="1:18" s="169" customFormat="1" ht="51" x14ac:dyDescent="0.2">
      <c r="A266" s="169" t="s">
        <v>991</v>
      </c>
      <c r="B266" s="169" t="s">
        <v>265</v>
      </c>
      <c r="C266" s="170"/>
      <c r="D266" s="170" t="s">
        <v>106</v>
      </c>
      <c r="E266" s="170">
        <v>0</v>
      </c>
      <c r="F266" s="170" t="s">
        <v>680</v>
      </c>
      <c r="G266" s="170"/>
      <c r="H266" s="170"/>
      <c r="I266" s="170"/>
      <c r="J266" s="677" t="s">
        <v>252</v>
      </c>
      <c r="K266" s="171"/>
      <c r="L266" s="169" t="s">
        <v>1345</v>
      </c>
      <c r="M266" s="171" t="s">
        <v>1509</v>
      </c>
      <c r="N266" s="458"/>
      <c r="O266" s="195"/>
      <c r="P266" s="195"/>
      <c r="Q266" s="195"/>
      <c r="R266" s="171"/>
    </row>
    <row r="267" spans="1:18" s="169" customFormat="1" x14ac:dyDescent="0.2">
      <c r="A267" s="169" t="s">
        <v>990</v>
      </c>
      <c r="B267" s="169" t="s">
        <v>265</v>
      </c>
      <c r="C267" s="170"/>
      <c r="D267" s="170" t="s">
        <v>106</v>
      </c>
      <c r="E267" s="170">
        <v>2</v>
      </c>
      <c r="F267" s="170" t="s">
        <v>680</v>
      </c>
      <c r="G267" s="170"/>
      <c r="H267" s="170"/>
      <c r="I267" s="170"/>
      <c r="J267" s="677" t="s">
        <v>252</v>
      </c>
      <c r="K267" s="171"/>
      <c r="M267" s="171" t="s">
        <v>509</v>
      </c>
      <c r="N267" s="458"/>
      <c r="O267" s="195"/>
      <c r="P267" s="195"/>
      <c r="Q267" s="195"/>
      <c r="R267" s="171"/>
    </row>
    <row r="268" spans="1:18" s="203" customFormat="1" ht="125.25" customHeight="1" x14ac:dyDescent="0.2">
      <c r="A268" s="131" t="s">
        <v>992</v>
      </c>
      <c r="B268" s="131" t="s">
        <v>265</v>
      </c>
      <c r="C268" s="124"/>
      <c r="D268" s="124" t="s">
        <v>106</v>
      </c>
      <c r="E268" s="124">
        <v>3</v>
      </c>
      <c r="F268" s="124">
        <v>1</v>
      </c>
      <c r="G268" s="124"/>
      <c r="H268" s="124"/>
      <c r="I268" s="124" t="s">
        <v>1717</v>
      </c>
      <c r="J268" s="193"/>
      <c r="K268" s="137" t="s">
        <v>2147</v>
      </c>
      <c r="L268" s="131" t="s">
        <v>1251</v>
      </c>
      <c r="M268" s="137" t="s">
        <v>3105</v>
      </c>
      <c r="N268" s="647" t="str">
        <f ca="1">HYPERLINK(CONCATENATE("[",filename_docx,"]qcom_",A268), "Yes")</f>
        <v>Yes</v>
      </c>
      <c r="O268" s="647" t="str">
        <f ca="1">HYPERLINK(CONCATENATE("[",filename,"]sth_",A268), "Y")</f>
        <v>Y</v>
      </c>
      <c r="P268" s="647" t="s">
        <v>1160</v>
      </c>
      <c r="Q268" s="647" t="str">
        <f ca="1">HYPERLINK(CONCATENATE("[",filename,"]gt_","camt"), "camt")</f>
        <v>camt</v>
      </c>
      <c r="R268" s="137"/>
    </row>
    <row r="269" spans="1:18" s="203" customFormat="1" ht="57" customHeight="1" x14ac:dyDescent="0.2">
      <c r="A269" s="131" t="s">
        <v>993</v>
      </c>
      <c r="B269" s="131" t="s">
        <v>265</v>
      </c>
      <c r="C269" s="124"/>
      <c r="D269" s="124" t="s">
        <v>106</v>
      </c>
      <c r="E269" s="124">
        <v>3</v>
      </c>
      <c r="F269" s="124" t="s">
        <v>680</v>
      </c>
      <c r="G269" s="124"/>
      <c r="H269" s="124"/>
      <c r="I269" s="124" t="s">
        <v>732</v>
      </c>
      <c r="J269" s="193"/>
      <c r="K269" s="137" t="s">
        <v>3605</v>
      </c>
      <c r="L269" s="131" t="s">
        <v>1251</v>
      </c>
      <c r="M269" s="137" t="s">
        <v>1284</v>
      </c>
      <c r="N269" s="647" t="str">
        <f ca="1">HYPERLINK(CONCATENATE("[",filename_docx,"]qcom_",A269), "Yes")</f>
        <v>Yes</v>
      </c>
      <c r="O269" s="647" t="str">
        <f ca="1">HYPERLINK(CONCATENATE("[",filename,"]sth_",A269), "Y")</f>
        <v>Y</v>
      </c>
      <c r="P269" s="647" t="str">
        <f ca="1">HYPERLINK(CONCATENATE("[",filename,"]gt_","camt"), "camt")</f>
        <v>camt</v>
      </c>
      <c r="Q269" s="647" t="s">
        <v>3</v>
      </c>
      <c r="R269" s="137"/>
    </row>
    <row r="270" spans="1:18" s="203" customFormat="1" ht="38.25" x14ac:dyDescent="0.2">
      <c r="A270" s="131" t="s">
        <v>1507</v>
      </c>
      <c r="B270" s="131" t="s">
        <v>265</v>
      </c>
      <c r="C270" s="124"/>
      <c r="D270" s="124" t="s">
        <v>106</v>
      </c>
      <c r="E270" s="124">
        <v>1</v>
      </c>
      <c r="F270" s="124" t="s">
        <v>680</v>
      </c>
      <c r="G270" s="124"/>
      <c r="H270" s="124"/>
      <c r="I270" s="124" t="s">
        <v>732</v>
      </c>
      <c r="J270" s="193"/>
      <c r="K270" s="137"/>
      <c r="L270" s="131" t="s">
        <v>1251</v>
      </c>
      <c r="M270" s="137" t="s">
        <v>3161</v>
      </c>
      <c r="N270" s="456"/>
      <c r="O270" s="114"/>
      <c r="P270" s="114"/>
      <c r="Q270" s="114"/>
      <c r="R270" s="137"/>
    </row>
    <row r="271" spans="1:18" s="203" customFormat="1" ht="43.5" customHeight="1" x14ac:dyDescent="0.2">
      <c r="A271" s="131" t="s">
        <v>994</v>
      </c>
      <c r="B271" s="131" t="s">
        <v>265</v>
      </c>
      <c r="C271" s="124"/>
      <c r="D271" s="124" t="s">
        <v>106</v>
      </c>
      <c r="E271" s="124">
        <v>3</v>
      </c>
      <c r="F271" s="124" t="s">
        <v>680</v>
      </c>
      <c r="G271" s="124">
        <v>3</v>
      </c>
      <c r="H271" s="124"/>
      <c r="I271" s="124" t="s">
        <v>732</v>
      </c>
      <c r="J271" s="193"/>
      <c r="K271" s="137" t="s">
        <v>2141</v>
      </c>
      <c r="L271" s="131" t="s">
        <v>1251</v>
      </c>
      <c r="M271" s="137" t="s">
        <v>3402</v>
      </c>
      <c r="N271" s="647" t="str">
        <f ca="1">HYPERLINK(CONCATENATE("[",filename_docx,"]qcom_",A271), "Yes")</f>
        <v>Yes</v>
      </c>
      <c r="O271" s="647" t="str">
        <f ca="1">HYPERLINK(CONCATENATE("[",filename,"]sth_",A271), "Y")</f>
        <v>Y</v>
      </c>
      <c r="P271" s="647" t="str">
        <f ca="1">HYPERLINK(CONCATENATE("[",filename,"]gt_","camt"), "camt")</f>
        <v>camt</v>
      </c>
      <c r="Q271" s="114"/>
      <c r="R271" s="137"/>
    </row>
    <row r="272" spans="1:18" s="35" customFormat="1" ht="98.25" customHeight="1" x14ac:dyDescent="0.2">
      <c r="A272" s="131" t="s">
        <v>995</v>
      </c>
      <c r="B272" s="131" t="s">
        <v>265</v>
      </c>
      <c r="C272" s="124"/>
      <c r="D272" s="124" t="s">
        <v>106</v>
      </c>
      <c r="E272" s="124">
        <v>3</v>
      </c>
      <c r="F272" s="124">
        <v>1</v>
      </c>
      <c r="G272" s="124"/>
      <c r="H272" s="124"/>
      <c r="I272" s="124" t="s">
        <v>732</v>
      </c>
      <c r="J272" s="193"/>
      <c r="K272" s="137" t="s">
        <v>3542</v>
      </c>
      <c r="L272" s="131" t="s">
        <v>1251</v>
      </c>
      <c r="M272" s="137" t="s">
        <v>2547</v>
      </c>
      <c r="N272" s="456"/>
      <c r="O272" s="647" t="str">
        <f ca="1">HYPERLINK(CONCATENATE("[",filename,"]sth_",A272), "Y")</f>
        <v>Y</v>
      </c>
      <c r="P272" s="647" t="str">
        <f ca="1">HYPERLINK(CONCATENATE("[",filename,"]gt_","camt"), "camt")</f>
        <v>camt</v>
      </c>
      <c r="Q272" s="647" t="s">
        <v>473</v>
      </c>
      <c r="R272" s="647" t="s">
        <v>3</v>
      </c>
    </row>
    <row r="273" spans="1:18" s="317" customFormat="1" ht="28.5" customHeight="1" x14ac:dyDescent="0.2">
      <c r="A273" s="313" t="s">
        <v>416</v>
      </c>
      <c r="B273" s="721" t="s">
        <v>3261</v>
      </c>
      <c r="C273" s="314"/>
      <c r="D273" s="314"/>
      <c r="E273" s="314"/>
      <c r="F273" s="314"/>
      <c r="G273" s="314"/>
      <c r="H273" s="314"/>
      <c r="I273" s="314"/>
      <c r="J273" s="315"/>
      <c r="K273" s="316"/>
      <c r="M273" s="316"/>
      <c r="N273" s="459"/>
      <c r="O273" s="443"/>
      <c r="P273" s="443"/>
      <c r="Q273" s="443"/>
      <c r="R273" s="316"/>
    </row>
    <row r="274" spans="1:18" s="130" customFormat="1" ht="51" x14ac:dyDescent="0.2">
      <c r="A274" s="129" t="s">
        <v>266</v>
      </c>
      <c r="B274" s="129" t="s">
        <v>266</v>
      </c>
      <c r="C274" s="132"/>
      <c r="D274" s="132" t="s">
        <v>106</v>
      </c>
      <c r="E274" s="132">
        <v>3</v>
      </c>
      <c r="F274" s="132">
        <v>1</v>
      </c>
      <c r="G274" s="132"/>
      <c r="H274" s="132"/>
      <c r="I274" s="132" t="s">
        <v>1718</v>
      </c>
      <c r="J274" s="676"/>
      <c r="K274" s="134" t="s">
        <v>3606</v>
      </c>
      <c r="L274" s="131" t="s">
        <v>1251</v>
      </c>
      <c r="M274" s="134" t="s">
        <v>3228</v>
      </c>
      <c r="N274" s="647" t="str">
        <f ca="1">HYPERLINK(CONCATENATE("[",filename_docx,"]qcom_",A274), "Yes")</f>
        <v>Yes</v>
      </c>
      <c r="O274" s="647" t="str">
        <f ca="1">HYPERLINK(CONCATENATE("[",filename,"]sth_",A274), "Y")</f>
        <v>Y</v>
      </c>
      <c r="P274" s="647" t="str">
        <f ca="1">HYPERLINK(CONCATENATE("[",filename,"]gt_","camt"), "camt")</f>
        <v>camt</v>
      </c>
      <c r="Q274" s="647" t="str">
        <f ca="1">HYPERLINK(CONCATENATE("[",filename,"]gt_","transactionID"), "transactionID")</f>
        <v>transactionID</v>
      </c>
      <c r="R274" s="134"/>
    </row>
    <row r="275" spans="1:18" s="317" customFormat="1" ht="28.5" customHeight="1" x14ac:dyDescent="0.2">
      <c r="A275" s="313" t="s">
        <v>1069</v>
      </c>
      <c r="B275" s="721" t="s">
        <v>3262</v>
      </c>
      <c r="C275" s="314"/>
      <c r="D275" s="314"/>
      <c r="E275" s="314"/>
      <c r="F275" s="314"/>
      <c r="G275" s="314"/>
      <c r="H275" s="314"/>
      <c r="I275" s="314"/>
      <c r="J275" s="315"/>
      <c r="K275" s="316"/>
      <c r="M275" s="316"/>
      <c r="N275" s="434"/>
      <c r="O275" s="443"/>
      <c r="P275" s="443"/>
      <c r="Q275" s="443"/>
      <c r="R275" s="316"/>
    </row>
    <row r="276" spans="1:18" s="35" customFormat="1" ht="149.25" customHeight="1" x14ac:dyDescent="0.2">
      <c r="A276" s="131" t="s">
        <v>996</v>
      </c>
      <c r="B276" s="131" t="s">
        <v>267</v>
      </c>
      <c r="C276" s="124"/>
      <c r="D276" s="124" t="s">
        <v>106</v>
      </c>
      <c r="E276" s="124">
        <v>2</v>
      </c>
      <c r="F276" s="124" t="s">
        <v>681</v>
      </c>
      <c r="G276" s="124"/>
      <c r="H276" s="124"/>
      <c r="I276" s="124">
        <v>1</v>
      </c>
      <c r="J276" s="193"/>
      <c r="K276" s="137" t="s">
        <v>761</v>
      </c>
      <c r="L276" s="131" t="s">
        <v>1251</v>
      </c>
      <c r="M276" s="137" t="s">
        <v>2186</v>
      </c>
      <c r="N276" s="647" t="str">
        <f ca="1">HYPERLINK(CONCATENATE("[",filename_docx,"]qcom_",A276), "Yes")</f>
        <v>Yes</v>
      </c>
      <c r="O276" s="647" t="str">
        <f ca="1">HYPERLINK(CONCATENATE("[",filename,"]sth_",A276), "Y")</f>
        <v>Y</v>
      </c>
      <c r="P276" s="114"/>
      <c r="Q276" s="114"/>
      <c r="R276" s="137"/>
    </row>
    <row r="277" spans="1:18" s="35" customFormat="1" ht="76.5" customHeight="1" x14ac:dyDescent="0.2">
      <c r="A277" s="131" t="s">
        <v>997</v>
      </c>
      <c r="B277" s="131" t="s">
        <v>267</v>
      </c>
      <c r="C277" s="124"/>
      <c r="D277" s="124" t="s">
        <v>106</v>
      </c>
      <c r="E277" s="124">
        <v>0</v>
      </c>
      <c r="F277" s="124" t="s">
        <v>680</v>
      </c>
      <c r="G277" s="124"/>
      <c r="H277" s="124"/>
      <c r="I277" s="124">
        <v>1</v>
      </c>
      <c r="J277" s="193"/>
      <c r="K277" s="137"/>
      <c r="L277" s="131" t="s">
        <v>1251</v>
      </c>
      <c r="M277" s="137" t="s">
        <v>3407</v>
      </c>
      <c r="N277" s="647" t="str">
        <f ca="1">HYPERLINK(CONCATENATE("[",filename_docx,"]qcom_",A277), "Yes")</f>
        <v>Yes</v>
      </c>
      <c r="O277" s="647" t="str">
        <f ca="1">HYPERLINK(CONCATENATE("[",filename,"]sth_",A277), "Y")</f>
        <v>Y</v>
      </c>
      <c r="P277" s="114"/>
      <c r="Q277" s="114"/>
      <c r="R277" s="137"/>
    </row>
    <row r="278" spans="1:18" s="35" customFormat="1" x14ac:dyDescent="0.2">
      <c r="A278" s="131" t="s">
        <v>998</v>
      </c>
      <c r="B278" s="131" t="s">
        <v>267</v>
      </c>
      <c r="C278" s="124"/>
      <c r="D278" s="124" t="s">
        <v>106</v>
      </c>
      <c r="E278" s="124">
        <v>0</v>
      </c>
      <c r="F278" s="124" t="s">
        <v>680</v>
      </c>
      <c r="G278" s="124"/>
      <c r="H278" s="124"/>
      <c r="I278" s="124"/>
      <c r="J278" s="193"/>
      <c r="K278" s="137" t="s">
        <v>1598</v>
      </c>
      <c r="L278" s="131" t="s">
        <v>1599</v>
      </c>
      <c r="M278" s="137" t="s">
        <v>1600</v>
      </c>
      <c r="N278" s="647" t="str">
        <f ca="1">HYPERLINK(CONCATENATE("[",filename_docx,"]qcom_",A278), "Yes")</f>
        <v>Yes</v>
      </c>
      <c r="O278" s="114"/>
      <c r="P278" s="647" t="s">
        <v>1160</v>
      </c>
      <c r="Q278" s="114"/>
      <c r="R278" s="137"/>
    </row>
    <row r="279" spans="1:18" s="317" customFormat="1" ht="28.5" customHeight="1" x14ac:dyDescent="0.2">
      <c r="A279" s="313" t="s">
        <v>1070</v>
      </c>
      <c r="B279" s="721" t="s">
        <v>3263</v>
      </c>
      <c r="C279" s="314"/>
      <c r="D279" s="314"/>
      <c r="E279" s="314"/>
      <c r="F279" s="314"/>
      <c r="G279" s="314"/>
      <c r="H279" s="314"/>
      <c r="I279" s="314"/>
      <c r="J279" s="315"/>
      <c r="K279" s="316"/>
      <c r="M279" s="316"/>
      <c r="N279" s="434"/>
      <c r="O279" s="443"/>
      <c r="P279" s="443"/>
      <c r="Q279" s="443"/>
      <c r="R279" s="316"/>
    </row>
    <row r="280" spans="1:18" s="131" customFormat="1" ht="97.5" customHeight="1" x14ac:dyDescent="0.2">
      <c r="A280" s="131" t="s">
        <v>1639</v>
      </c>
      <c r="B280" s="131" t="s">
        <v>269</v>
      </c>
      <c r="C280" s="124"/>
      <c r="D280" s="124" t="s">
        <v>106</v>
      </c>
      <c r="E280" s="124">
        <v>2</v>
      </c>
      <c r="F280" s="124" t="s">
        <v>681</v>
      </c>
      <c r="G280" s="124"/>
      <c r="H280" s="124"/>
      <c r="I280" s="124" t="s">
        <v>106</v>
      </c>
      <c r="J280" s="193"/>
      <c r="K280" s="137" t="s">
        <v>3607</v>
      </c>
      <c r="L280" s="131" t="s">
        <v>1251</v>
      </c>
      <c r="M280" s="137" t="s">
        <v>3026</v>
      </c>
      <c r="N280" s="647" t="str">
        <f ca="1">HYPERLINK(CONCATENATE("[",filename_docx,"]qcom_",A280), "Yes")</f>
        <v>Yes</v>
      </c>
      <c r="O280" s="647" t="str">
        <f ca="1">HYPERLINK(CONCATENATE("[",filename,"]sth_",A280), "Y")</f>
        <v>Y</v>
      </c>
      <c r="P280" s="647" t="s">
        <v>1160</v>
      </c>
      <c r="Q280" s="647" t="str">
        <f ca="1">HYPERLINK(CONCATENATE("[",filename,"]gt_","PEF"), "PEF")</f>
        <v>PEF</v>
      </c>
      <c r="R280" s="137"/>
    </row>
    <row r="281" spans="1:18" s="131" customFormat="1" ht="76.5" x14ac:dyDescent="0.2">
      <c r="A281" s="131" t="s">
        <v>1640</v>
      </c>
      <c r="B281" s="131" t="s">
        <v>269</v>
      </c>
      <c r="C281" s="124" t="s">
        <v>106</v>
      </c>
      <c r="D281" s="124" t="s">
        <v>106</v>
      </c>
      <c r="E281" s="124">
        <v>0</v>
      </c>
      <c r="F281" s="124" t="s">
        <v>680</v>
      </c>
      <c r="G281" s="124"/>
      <c r="H281" s="124"/>
      <c r="I281" s="124"/>
      <c r="J281" s="193"/>
      <c r="K281" s="137" t="s">
        <v>3510</v>
      </c>
      <c r="L281" s="137" t="s">
        <v>1602</v>
      </c>
      <c r="M281" s="137" t="s">
        <v>1932</v>
      </c>
      <c r="N281" s="456"/>
      <c r="O281" s="124"/>
      <c r="P281" s="647" t="s">
        <v>1160</v>
      </c>
      <c r="Q281" s="647" t="str">
        <f ca="1">HYPERLINK(CONCATENATE("[",filename,"]gt_","PEF"), "PEF")</f>
        <v>PEF</v>
      </c>
      <c r="R281" s="137"/>
    </row>
    <row r="282" spans="1:18" s="297" customFormat="1" ht="63.75" x14ac:dyDescent="0.2">
      <c r="A282" s="131" t="s">
        <v>3171</v>
      </c>
      <c r="B282" s="131" t="s">
        <v>269</v>
      </c>
      <c r="C282" s="124"/>
      <c r="D282" s="124" t="s">
        <v>106</v>
      </c>
      <c r="E282" s="124">
        <v>0</v>
      </c>
      <c r="F282" s="124" t="s">
        <v>680</v>
      </c>
      <c r="G282" s="124"/>
      <c r="H282" s="124"/>
      <c r="I282" s="124"/>
      <c r="J282" s="193"/>
      <c r="K282" s="137" t="s">
        <v>1505</v>
      </c>
      <c r="L282" s="131" t="s">
        <v>1506</v>
      </c>
      <c r="M282" s="137" t="s">
        <v>3229</v>
      </c>
      <c r="N282" s="647" t="str">
        <f ca="1">HYPERLINK(CONCATENATE("[",filename_docx,"]qcom_",A282), "Yes")</f>
        <v>Yes</v>
      </c>
      <c r="O282" s="647"/>
      <c r="P282" s="647" t="str">
        <f ca="1">HYPERLINK(CONCATENATE("[",filename,"]gt_","PEF"), "PEF")</f>
        <v>PEF</v>
      </c>
      <c r="Q282" s="114"/>
      <c r="R282" s="137"/>
    </row>
    <row r="283" spans="1:18" s="317" customFormat="1" ht="28.5" customHeight="1" x14ac:dyDescent="0.2">
      <c r="A283" s="313" t="s">
        <v>1536</v>
      </c>
      <c r="B283" s="721" t="s">
        <v>3264</v>
      </c>
      <c r="C283" s="314"/>
      <c r="D283" s="314"/>
      <c r="E283" s="314"/>
      <c r="F283" s="314"/>
      <c r="G283" s="314"/>
      <c r="H283" s="314"/>
      <c r="I283" s="314"/>
      <c r="J283" s="315"/>
      <c r="K283" s="316"/>
      <c r="M283" s="345" t="s">
        <v>3870</v>
      </c>
      <c r="N283" s="434"/>
      <c r="O283" s="443"/>
      <c r="P283" s="443"/>
      <c r="Q283" s="443"/>
      <c r="R283" s="316"/>
    </row>
    <row r="284" spans="1:18" s="643" customFormat="1" ht="38.25" x14ac:dyDescent="0.2">
      <c r="A284" s="342" t="s">
        <v>1547</v>
      </c>
      <c r="B284" s="131" t="s">
        <v>1537</v>
      </c>
      <c r="C284" s="124"/>
      <c r="D284" s="124"/>
      <c r="E284" s="124" t="s">
        <v>537</v>
      </c>
      <c r="F284" s="124"/>
      <c r="G284" s="124"/>
      <c r="H284" s="124"/>
      <c r="I284" s="124" t="s">
        <v>354</v>
      </c>
      <c r="J284" s="193" t="s">
        <v>252</v>
      </c>
      <c r="K284" s="137" t="s">
        <v>1544</v>
      </c>
      <c r="L284" s="131" t="s">
        <v>1251</v>
      </c>
      <c r="M284" s="137" t="s">
        <v>1545</v>
      </c>
      <c r="N284" s="650"/>
      <c r="O284" s="650" t="s">
        <v>354</v>
      </c>
      <c r="P284" s="647" t="s">
        <v>1160</v>
      </c>
      <c r="Q284" s="650"/>
      <c r="R284" s="649"/>
    </row>
    <row r="285" spans="1:18" s="643" customFormat="1" ht="25.5" x14ac:dyDescent="0.2">
      <c r="A285" s="342" t="s">
        <v>1539</v>
      </c>
      <c r="B285" s="131" t="s">
        <v>1537</v>
      </c>
      <c r="C285" s="124"/>
      <c r="D285" s="124" t="s">
        <v>106</v>
      </c>
      <c r="E285" s="124"/>
      <c r="F285" s="124"/>
      <c r="G285" s="124"/>
      <c r="H285" s="124"/>
      <c r="I285" s="124" t="s">
        <v>354</v>
      </c>
      <c r="J285" s="193" t="s">
        <v>252</v>
      </c>
      <c r="K285" s="137" t="s">
        <v>761</v>
      </c>
      <c r="L285" s="131" t="s">
        <v>1251</v>
      </c>
      <c r="M285" s="137" t="s">
        <v>1546</v>
      </c>
      <c r="N285" s="650"/>
      <c r="O285" s="650" t="s">
        <v>354</v>
      </c>
      <c r="P285" s="650"/>
      <c r="Q285" s="650"/>
      <c r="R285" s="649"/>
    </row>
    <row r="286" spans="1:18" s="643" customFormat="1" x14ac:dyDescent="0.2">
      <c r="A286" s="342" t="s">
        <v>1540</v>
      </c>
      <c r="B286" s="131" t="s">
        <v>1537</v>
      </c>
      <c r="C286" s="124"/>
      <c r="D286" s="124" t="s">
        <v>106</v>
      </c>
      <c r="E286" s="124"/>
      <c r="F286" s="124"/>
      <c r="G286" s="124"/>
      <c r="H286" s="124"/>
      <c r="I286" s="124" t="s">
        <v>354</v>
      </c>
      <c r="J286" s="193" t="s">
        <v>252</v>
      </c>
      <c r="K286" s="137" t="s">
        <v>2138</v>
      </c>
      <c r="L286" s="131"/>
      <c r="M286" s="137" t="s">
        <v>1548</v>
      </c>
      <c r="N286" s="650"/>
      <c r="O286" s="650" t="s">
        <v>354</v>
      </c>
      <c r="P286" s="650"/>
      <c r="Q286" s="650"/>
      <c r="R286" s="649"/>
    </row>
    <row r="287" spans="1:18" s="643" customFormat="1" x14ac:dyDescent="0.2">
      <c r="A287" s="342" t="s">
        <v>1541</v>
      </c>
      <c r="B287" s="131" t="s">
        <v>1537</v>
      </c>
      <c r="C287" s="124"/>
      <c r="D287" s="124" t="s">
        <v>106</v>
      </c>
      <c r="E287" s="124"/>
      <c r="F287" s="124"/>
      <c r="G287" s="124"/>
      <c r="H287" s="124"/>
      <c r="I287" s="124" t="s">
        <v>354</v>
      </c>
      <c r="J287" s="193" t="s">
        <v>252</v>
      </c>
      <c r="K287" s="137"/>
      <c r="L287" s="131"/>
      <c r="M287" s="137" t="s">
        <v>1549</v>
      </c>
      <c r="N287" s="650"/>
      <c r="O287" s="650" t="s">
        <v>354</v>
      </c>
      <c r="P287" s="650"/>
      <c r="Q287" s="650"/>
      <c r="R287" s="649"/>
    </row>
    <row r="288" spans="1:18" s="643" customFormat="1" ht="25.5" x14ac:dyDescent="0.2">
      <c r="A288" s="342" t="s">
        <v>1542</v>
      </c>
      <c r="B288" s="131" t="s">
        <v>1537</v>
      </c>
      <c r="C288" s="124"/>
      <c r="D288" s="124" t="s">
        <v>106</v>
      </c>
      <c r="E288" s="124"/>
      <c r="F288" s="124"/>
      <c r="G288" s="124"/>
      <c r="H288" s="124"/>
      <c r="I288" s="124" t="s">
        <v>354</v>
      </c>
      <c r="J288" s="193" t="s">
        <v>252</v>
      </c>
      <c r="K288" s="137"/>
      <c r="L288" s="131"/>
      <c r="M288" s="137" t="s">
        <v>2875</v>
      </c>
      <c r="N288" s="650"/>
      <c r="O288" s="650" t="s">
        <v>354</v>
      </c>
      <c r="P288" s="650"/>
      <c r="Q288" s="650"/>
      <c r="R288" s="649"/>
    </row>
    <row r="289" spans="1:18" s="317" customFormat="1" ht="28.5" customHeight="1" x14ac:dyDescent="0.2">
      <c r="A289" s="313" t="s">
        <v>640</v>
      </c>
      <c r="B289" s="721" t="s">
        <v>3265</v>
      </c>
      <c r="C289" s="314"/>
      <c r="D289" s="314"/>
      <c r="E289" s="314"/>
      <c r="F289" s="314"/>
      <c r="G289" s="314"/>
      <c r="H289" s="314"/>
      <c r="I289" s="314"/>
      <c r="J289" s="315"/>
      <c r="K289" s="316"/>
      <c r="M289" s="345" t="s">
        <v>640</v>
      </c>
      <c r="N289" s="434"/>
      <c r="O289" s="443"/>
      <c r="P289" s="443"/>
      <c r="Q289" s="443"/>
      <c r="R289" s="316"/>
    </row>
    <row r="290" spans="1:18" s="35" customFormat="1" ht="63.75" x14ac:dyDescent="0.2">
      <c r="A290" s="131" t="s">
        <v>999</v>
      </c>
      <c r="B290" s="131" t="s">
        <v>270</v>
      </c>
      <c r="C290" s="124"/>
      <c r="D290" s="124" t="s">
        <v>106</v>
      </c>
      <c r="E290" s="124"/>
      <c r="F290" s="124">
        <v>1</v>
      </c>
      <c r="G290" s="124"/>
      <c r="H290" s="124"/>
      <c r="I290" s="124" t="s">
        <v>1718</v>
      </c>
      <c r="J290" s="193"/>
      <c r="K290" s="137" t="s">
        <v>607</v>
      </c>
      <c r="L290" s="131" t="s">
        <v>1251</v>
      </c>
      <c r="M290" s="137" t="s">
        <v>3036</v>
      </c>
      <c r="N290" s="456"/>
      <c r="O290" s="647" t="str">
        <f ca="1">HYPERLINK(CONCATENATE("[",filename,"]sth_",A290), "Y")</f>
        <v>Y</v>
      </c>
      <c r="P290" s="647" t="s">
        <v>3843</v>
      </c>
      <c r="Q290" s="647" t="s">
        <v>3846</v>
      </c>
      <c r="R290" s="647" t="s">
        <v>94</v>
      </c>
    </row>
    <row r="291" spans="1:18" s="35" customFormat="1" ht="25.5" x14ac:dyDescent="0.2">
      <c r="A291" s="131" t="s">
        <v>1000</v>
      </c>
      <c r="B291" s="131" t="s">
        <v>270</v>
      </c>
      <c r="C291" s="124"/>
      <c r="D291" s="124" t="s">
        <v>106</v>
      </c>
      <c r="E291" s="124"/>
      <c r="F291" s="124" t="s">
        <v>680</v>
      </c>
      <c r="G291" s="124"/>
      <c r="H291" s="124"/>
      <c r="I291" s="124"/>
      <c r="J291" s="193"/>
      <c r="K291" s="137"/>
      <c r="L291" s="131" t="s">
        <v>536</v>
      </c>
      <c r="M291" s="137" t="s">
        <v>2413</v>
      </c>
      <c r="N291" s="456"/>
      <c r="O291" s="456"/>
      <c r="P291" s="114"/>
      <c r="Q291" s="114"/>
      <c r="R291" s="137"/>
    </row>
    <row r="292" spans="1:18" s="35" customFormat="1" ht="76.5" x14ac:dyDescent="0.2">
      <c r="A292" s="131" t="s">
        <v>1001</v>
      </c>
      <c r="B292" s="131" t="s">
        <v>270</v>
      </c>
      <c r="C292" s="124"/>
      <c r="D292" s="124" t="s">
        <v>106</v>
      </c>
      <c r="E292" s="124"/>
      <c r="F292" s="124" t="s">
        <v>680</v>
      </c>
      <c r="G292" s="124"/>
      <c r="H292" s="124"/>
      <c r="I292" s="124"/>
      <c r="J292" s="193"/>
      <c r="K292" s="137"/>
      <c r="L292" s="131" t="s">
        <v>2431</v>
      </c>
      <c r="M292" s="137" t="s">
        <v>2708</v>
      </c>
      <c r="N292" s="456"/>
      <c r="O292" s="456"/>
      <c r="P292" s="647" t="str">
        <f ca="1">HYPERLINK(CONCATENATE("[",filename,"]gt_","btable"), "btable")</f>
        <v>btable</v>
      </c>
      <c r="Q292" s="114"/>
      <c r="R292" s="137"/>
    </row>
    <row r="293" spans="1:18" s="317" customFormat="1" ht="28.5" customHeight="1" x14ac:dyDescent="0.2">
      <c r="A293" s="313" t="s">
        <v>1071</v>
      </c>
      <c r="B293" s="721" t="s">
        <v>3266</v>
      </c>
      <c r="C293" s="314"/>
      <c r="D293" s="314"/>
      <c r="E293" s="314"/>
      <c r="F293" s="314"/>
      <c r="G293" s="314"/>
      <c r="H293" s="314"/>
      <c r="I293" s="314"/>
      <c r="J293" s="315"/>
      <c r="K293" s="316"/>
      <c r="M293" s="345" t="s">
        <v>57</v>
      </c>
      <c r="N293" s="434"/>
      <c r="O293" s="443"/>
      <c r="P293" s="443"/>
      <c r="Q293" s="443"/>
      <c r="R293" s="316"/>
    </row>
    <row r="294" spans="1:18" s="342" customFormat="1" ht="38.25" x14ac:dyDescent="0.2">
      <c r="A294" s="342" t="s">
        <v>1002</v>
      </c>
      <c r="B294" s="131" t="s">
        <v>295</v>
      </c>
      <c r="C294" s="124"/>
      <c r="D294" s="124" t="s">
        <v>106</v>
      </c>
      <c r="E294" s="124">
        <v>2</v>
      </c>
      <c r="F294" s="124"/>
      <c r="G294" s="124"/>
      <c r="H294" s="124"/>
      <c r="I294" s="124"/>
      <c r="J294" s="193" t="s">
        <v>252</v>
      </c>
      <c r="K294" s="137" t="s">
        <v>439</v>
      </c>
      <c r="L294" s="131" t="s">
        <v>723</v>
      </c>
      <c r="M294" s="137" t="s">
        <v>334</v>
      </c>
      <c r="N294" s="371" t="s">
        <v>354</v>
      </c>
      <c r="O294" s="371"/>
      <c r="P294" s="371"/>
      <c r="Q294" s="371"/>
      <c r="R294" s="528"/>
    </row>
    <row r="295" spans="1:18" s="342" customFormat="1" ht="25.5" x14ac:dyDescent="0.2">
      <c r="A295" s="342" t="s">
        <v>1003</v>
      </c>
      <c r="B295" s="131" t="s">
        <v>295</v>
      </c>
      <c r="C295" s="124"/>
      <c r="D295" s="124" t="s">
        <v>106</v>
      </c>
      <c r="E295" s="124"/>
      <c r="F295" s="124"/>
      <c r="G295" s="124"/>
      <c r="H295" s="124"/>
      <c r="I295" s="124"/>
      <c r="J295" s="193" t="s">
        <v>252</v>
      </c>
      <c r="K295" s="137"/>
      <c r="L295" s="131"/>
      <c r="M295" s="137" t="s">
        <v>58</v>
      </c>
      <c r="N295" s="371"/>
      <c r="O295" s="371"/>
      <c r="P295" s="371"/>
      <c r="Q295" s="371"/>
      <c r="R295" s="528"/>
    </row>
    <row r="296" spans="1:18" s="342" customFormat="1" ht="76.5" x14ac:dyDescent="0.2">
      <c r="A296" s="342" t="s">
        <v>1004</v>
      </c>
      <c r="B296" s="131" t="s">
        <v>295</v>
      </c>
      <c r="C296" s="124"/>
      <c r="D296" s="124" t="s">
        <v>106</v>
      </c>
      <c r="E296" s="124"/>
      <c r="F296" s="124"/>
      <c r="G296" s="124"/>
      <c r="H296" s="124"/>
      <c r="I296" s="124"/>
      <c r="J296" s="193" t="s">
        <v>252</v>
      </c>
      <c r="K296" s="137" t="s">
        <v>439</v>
      </c>
      <c r="L296" s="131"/>
      <c r="M296" s="137" t="s">
        <v>179</v>
      </c>
      <c r="N296" s="371"/>
      <c r="O296" s="371"/>
      <c r="P296" s="371"/>
      <c r="Q296" s="371"/>
      <c r="R296" s="528"/>
    </row>
    <row r="297" spans="1:18" s="342" customFormat="1" ht="76.5" x14ac:dyDescent="0.2">
      <c r="A297" s="342" t="s">
        <v>1005</v>
      </c>
      <c r="B297" s="131" t="s">
        <v>295</v>
      </c>
      <c r="C297" s="124"/>
      <c r="D297" s="124" t="s">
        <v>106</v>
      </c>
      <c r="E297" s="124"/>
      <c r="F297" s="124"/>
      <c r="G297" s="124"/>
      <c r="H297" s="124"/>
      <c r="I297" s="124"/>
      <c r="J297" s="193" t="s">
        <v>252</v>
      </c>
      <c r="K297" s="137" t="s">
        <v>439</v>
      </c>
      <c r="L297" s="131"/>
      <c r="M297" s="137" t="s">
        <v>1981</v>
      </c>
      <c r="N297" s="371"/>
      <c r="O297" s="371"/>
      <c r="P297" s="371"/>
      <c r="Q297" s="371"/>
      <c r="R297" s="528"/>
    </row>
    <row r="298" spans="1:18" s="342" customFormat="1" ht="63.75" x14ac:dyDescent="0.2">
      <c r="A298" s="342" t="s">
        <v>1006</v>
      </c>
      <c r="B298" s="131" t="s">
        <v>295</v>
      </c>
      <c r="C298" s="124"/>
      <c r="D298" s="124" t="s">
        <v>106</v>
      </c>
      <c r="E298" s="124">
        <v>2</v>
      </c>
      <c r="F298" s="124"/>
      <c r="G298" s="124"/>
      <c r="H298" s="124"/>
      <c r="I298" s="124"/>
      <c r="J298" s="193" t="s">
        <v>252</v>
      </c>
      <c r="K298" s="137" t="s">
        <v>337</v>
      </c>
      <c r="L298" s="131"/>
      <c r="M298" s="137" t="s">
        <v>23</v>
      </c>
      <c r="N298" s="371"/>
      <c r="O298" s="371"/>
      <c r="P298" s="371"/>
      <c r="Q298" s="371"/>
      <c r="R298" s="528"/>
    </row>
    <row r="299" spans="1:18" s="342" customFormat="1" ht="25.5" x14ac:dyDescent="0.2">
      <c r="A299" s="342" t="s">
        <v>1007</v>
      </c>
      <c r="B299" s="131" t="s">
        <v>295</v>
      </c>
      <c r="C299" s="124"/>
      <c r="D299" s="124" t="s">
        <v>106</v>
      </c>
      <c r="E299" s="124">
        <v>2</v>
      </c>
      <c r="F299" s="124"/>
      <c r="G299" s="124"/>
      <c r="H299" s="124"/>
      <c r="I299" s="124"/>
      <c r="J299" s="193" t="s">
        <v>252</v>
      </c>
      <c r="K299" s="137" t="s">
        <v>335</v>
      </c>
      <c r="L299" s="131"/>
      <c r="M299" s="137" t="s">
        <v>336</v>
      </c>
      <c r="N299" s="371"/>
      <c r="O299" s="371"/>
      <c r="P299" s="371"/>
      <c r="Q299" s="371"/>
      <c r="R299" s="528"/>
    </row>
    <row r="300" spans="1:18" s="317" customFormat="1" ht="28.5" customHeight="1" x14ac:dyDescent="0.2">
      <c r="A300" s="313" t="s">
        <v>1072</v>
      </c>
      <c r="B300" s="721" t="s">
        <v>3267</v>
      </c>
      <c r="C300" s="314"/>
      <c r="D300" s="314"/>
      <c r="E300" s="314"/>
      <c r="F300" s="314"/>
      <c r="G300" s="314"/>
      <c r="H300" s="314"/>
      <c r="I300" s="314"/>
      <c r="J300" s="315"/>
      <c r="K300" s="316"/>
      <c r="M300" s="316"/>
      <c r="N300" s="434"/>
      <c r="O300" s="443"/>
      <c r="P300" s="443"/>
      <c r="Q300" s="443"/>
      <c r="R300" s="316"/>
    </row>
    <row r="301" spans="1:18" s="35" customFormat="1" ht="25.5" x14ac:dyDescent="0.2">
      <c r="A301" s="131" t="s">
        <v>1008</v>
      </c>
      <c r="B301" s="131" t="s">
        <v>621</v>
      </c>
      <c r="C301" s="124"/>
      <c r="D301" s="124" t="s">
        <v>106</v>
      </c>
      <c r="E301" s="124">
        <v>0</v>
      </c>
      <c r="F301" s="124" t="s">
        <v>680</v>
      </c>
      <c r="G301" s="124"/>
      <c r="H301" s="124"/>
      <c r="I301" s="124"/>
      <c r="J301" s="193"/>
      <c r="K301" s="137"/>
      <c r="L301" s="131" t="s">
        <v>606</v>
      </c>
      <c r="M301" s="137" t="s">
        <v>2881</v>
      </c>
      <c r="N301" s="456"/>
      <c r="O301" s="114"/>
      <c r="P301" s="647" t="s">
        <v>3629</v>
      </c>
      <c r="Q301" s="114"/>
      <c r="R301" s="137"/>
    </row>
    <row r="302" spans="1:18" s="35" customFormat="1" ht="51" x14ac:dyDescent="0.2">
      <c r="A302" s="131" t="s">
        <v>1009</v>
      </c>
      <c r="B302" s="131" t="s">
        <v>621</v>
      </c>
      <c r="C302" s="124"/>
      <c r="D302" s="124" t="s">
        <v>106</v>
      </c>
      <c r="E302" s="124">
        <v>0</v>
      </c>
      <c r="F302" s="124" t="s">
        <v>680</v>
      </c>
      <c r="G302" s="124"/>
      <c r="H302" s="124"/>
      <c r="I302" s="124">
        <v>5</v>
      </c>
      <c r="J302" s="680" t="s">
        <v>685</v>
      </c>
      <c r="K302" s="137"/>
      <c r="L302" s="131" t="s">
        <v>761</v>
      </c>
      <c r="M302" s="137" t="s">
        <v>3633</v>
      </c>
      <c r="N302" s="456"/>
      <c r="O302" s="114"/>
      <c r="P302" s="647" t="s">
        <v>3629</v>
      </c>
      <c r="Q302" s="114"/>
      <c r="R302" s="137"/>
    </row>
    <row r="303" spans="1:18" s="35" customFormat="1" ht="25.5" x14ac:dyDescent="0.2">
      <c r="A303" s="131" t="s">
        <v>1010</v>
      </c>
      <c r="B303" s="131" t="s">
        <v>621</v>
      </c>
      <c r="C303" s="124"/>
      <c r="D303" s="124" t="s">
        <v>106</v>
      </c>
      <c r="E303" s="124">
        <v>0</v>
      </c>
      <c r="F303" s="124" t="s">
        <v>680</v>
      </c>
      <c r="G303" s="124"/>
      <c r="H303" s="124"/>
      <c r="I303" s="124">
        <v>5</v>
      </c>
      <c r="J303" s="680" t="s">
        <v>685</v>
      </c>
      <c r="K303" s="137"/>
      <c r="L303" s="131" t="s">
        <v>761</v>
      </c>
      <c r="M303" s="137" t="s">
        <v>3627</v>
      </c>
      <c r="N303" s="456"/>
      <c r="O303" s="114"/>
      <c r="P303" s="647" t="s">
        <v>3629</v>
      </c>
      <c r="Q303" s="114"/>
      <c r="R303" s="137"/>
    </row>
    <row r="304" spans="1:18" s="35" customFormat="1" ht="25.5" x14ac:dyDescent="0.2">
      <c r="A304" s="131" t="s">
        <v>1011</v>
      </c>
      <c r="B304" s="131" t="s">
        <v>621</v>
      </c>
      <c r="C304" s="124"/>
      <c r="D304" s="124" t="s">
        <v>106</v>
      </c>
      <c r="E304" s="124">
        <v>0</v>
      </c>
      <c r="F304" s="124" t="s">
        <v>680</v>
      </c>
      <c r="G304" s="124"/>
      <c r="H304" s="124"/>
      <c r="I304" s="124">
        <v>5</v>
      </c>
      <c r="J304" s="680" t="s">
        <v>685</v>
      </c>
      <c r="K304" s="137"/>
      <c r="L304" s="131" t="s">
        <v>761</v>
      </c>
      <c r="M304" s="137" t="s">
        <v>3628</v>
      </c>
      <c r="N304" s="456"/>
      <c r="O304" s="114"/>
      <c r="P304" s="647" t="s">
        <v>3629</v>
      </c>
      <c r="Q304" s="114"/>
      <c r="R304" s="137"/>
    </row>
    <row r="305" spans="1:18" s="35" customFormat="1" ht="63.75" x14ac:dyDescent="0.2">
      <c r="A305" s="131" t="s">
        <v>1012</v>
      </c>
      <c r="B305" s="131" t="s">
        <v>621</v>
      </c>
      <c r="C305" s="124"/>
      <c r="D305" s="124" t="s">
        <v>106</v>
      </c>
      <c r="E305" s="124">
        <v>0</v>
      </c>
      <c r="F305" s="124" t="s">
        <v>680</v>
      </c>
      <c r="G305" s="124"/>
      <c r="H305" s="124">
        <v>1</v>
      </c>
      <c r="I305" s="124">
        <v>5</v>
      </c>
      <c r="J305" s="680" t="s">
        <v>685</v>
      </c>
      <c r="K305" s="137"/>
      <c r="L305" s="131" t="s">
        <v>761</v>
      </c>
      <c r="M305" s="137" t="s">
        <v>1982</v>
      </c>
      <c r="N305" s="456"/>
      <c r="O305" s="114"/>
      <c r="P305" s="647" t="s">
        <v>3629</v>
      </c>
      <c r="Q305" s="114"/>
      <c r="R305" s="137"/>
    </row>
    <row r="306" spans="1:18" s="317" customFormat="1" ht="28.5" customHeight="1" x14ac:dyDescent="0.2">
      <c r="A306" s="313" t="s">
        <v>1073</v>
      </c>
      <c r="B306" s="721" t="s">
        <v>3268</v>
      </c>
      <c r="C306" s="314"/>
      <c r="D306" s="314"/>
      <c r="E306" s="314"/>
      <c r="F306" s="314"/>
      <c r="G306" s="314"/>
      <c r="H306" s="314"/>
      <c r="I306" s="314"/>
      <c r="J306" s="315"/>
      <c r="K306" s="316"/>
      <c r="M306" s="316"/>
      <c r="N306" s="434"/>
      <c r="O306" s="443"/>
      <c r="P306" s="443"/>
      <c r="Q306" s="443"/>
      <c r="R306" s="316"/>
    </row>
    <row r="307" spans="1:18" s="131" customFormat="1" ht="38.25" x14ac:dyDescent="0.2">
      <c r="A307" s="131" t="s">
        <v>2971</v>
      </c>
      <c r="B307" s="131" t="s">
        <v>623</v>
      </c>
      <c r="C307" s="124"/>
      <c r="D307" s="124"/>
      <c r="E307" s="124" t="s">
        <v>537</v>
      </c>
      <c r="F307" s="124">
        <v>1</v>
      </c>
      <c r="G307" s="124"/>
      <c r="H307" s="124"/>
      <c r="I307" s="124" t="s">
        <v>1724</v>
      </c>
      <c r="J307" s="193"/>
      <c r="K307" s="137" t="s">
        <v>607</v>
      </c>
      <c r="L307" s="137" t="s">
        <v>1315</v>
      </c>
      <c r="M307" s="137" t="s">
        <v>2974</v>
      </c>
      <c r="N307" s="456"/>
      <c r="O307" s="647" t="str">
        <f ca="1">HYPERLINK(CONCATENATE("[",filename,"]sth_",A307), "Y")</f>
        <v>Y</v>
      </c>
      <c r="P307" s="114"/>
      <c r="Q307" s="114"/>
      <c r="R307" s="137"/>
    </row>
    <row r="308" spans="1:18" s="297" customFormat="1" x14ac:dyDescent="0.2">
      <c r="A308" s="131" t="s">
        <v>1725</v>
      </c>
      <c r="B308" s="131" t="s">
        <v>623</v>
      </c>
      <c r="C308" s="124"/>
      <c r="D308" s="124" t="s">
        <v>106</v>
      </c>
      <c r="E308" s="124">
        <v>3</v>
      </c>
      <c r="F308" s="124" t="s">
        <v>680</v>
      </c>
      <c r="G308" s="124"/>
      <c r="H308" s="124"/>
      <c r="I308" s="124"/>
      <c r="J308" s="193"/>
      <c r="K308" s="137"/>
      <c r="L308" s="137" t="s">
        <v>607</v>
      </c>
      <c r="M308" s="137" t="s">
        <v>1985</v>
      </c>
      <c r="N308" s="456"/>
      <c r="O308" s="131"/>
      <c r="P308" s="114"/>
      <c r="Q308" s="114"/>
      <c r="R308" s="137"/>
    </row>
    <row r="309" spans="1:18" s="35" customFormat="1" ht="38.25" x14ac:dyDescent="0.2">
      <c r="A309" s="131" t="s">
        <v>1013</v>
      </c>
      <c r="B309" s="131" t="s">
        <v>623</v>
      </c>
      <c r="C309" s="124"/>
      <c r="D309" s="124"/>
      <c r="E309" s="124" t="s">
        <v>537</v>
      </c>
      <c r="F309" s="124">
        <v>1</v>
      </c>
      <c r="G309" s="124">
        <v>3</v>
      </c>
      <c r="H309" s="124">
        <v>5</v>
      </c>
      <c r="I309" s="124" t="s">
        <v>537</v>
      </c>
      <c r="J309" s="193"/>
      <c r="K309" s="137" t="s">
        <v>3505</v>
      </c>
      <c r="L309" s="131" t="s">
        <v>1251</v>
      </c>
      <c r="M309" s="137" t="s">
        <v>2962</v>
      </c>
      <c r="N309" s="456"/>
      <c r="O309" s="647" t="str">
        <f ca="1">HYPERLINK(CONCATENATE("[",filename,"]sth_",A309), "Y")</f>
        <v>Y</v>
      </c>
      <c r="P309" s="647" t="s">
        <v>1160</v>
      </c>
      <c r="Q309" s="114"/>
      <c r="R309" s="137"/>
    </row>
    <row r="310" spans="1:18" s="35" customFormat="1" ht="51" x14ac:dyDescent="0.2">
      <c r="A310" s="131" t="s">
        <v>1014</v>
      </c>
      <c r="B310" s="131" t="s">
        <v>623</v>
      </c>
      <c r="C310" s="124"/>
      <c r="D310" s="124"/>
      <c r="E310" s="124" t="s">
        <v>537</v>
      </c>
      <c r="F310" s="124">
        <v>1</v>
      </c>
      <c r="G310" s="124"/>
      <c r="H310" s="124">
        <v>1</v>
      </c>
      <c r="I310" s="124" t="s">
        <v>537</v>
      </c>
      <c r="J310" s="193"/>
      <c r="K310" s="137" t="s">
        <v>3505</v>
      </c>
      <c r="L310" s="131" t="s">
        <v>1251</v>
      </c>
      <c r="M310" s="137" t="s">
        <v>2963</v>
      </c>
      <c r="N310" s="647" t="str">
        <f ca="1">HYPERLINK(CONCATENATE("[",filename_docx,"]qcom_",A310), "Yes")</f>
        <v>Yes</v>
      </c>
      <c r="O310" s="647" t="str">
        <f ca="1">HYPERLINK(CONCATENATE("[",filename,"]sth_",A310), "Y")</f>
        <v>Y</v>
      </c>
      <c r="P310" s="647" t="s">
        <v>1160</v>
      </c>
      <c r="Q310" s="114"/>
      <c r="R310" s="137"/>
    </row>
    <row r="311" spans="1:18" s="131" customFormat="1" ht="60.75" customHeight="1" x14ac:dyDescent="0.2">
      <c r="A311" s="131" t="s">
        <v>2157</v>
      </c>
      <c r="B311" s="131" t="s">
        <v>623</v>
      </c>
      <c r="C311" s="124"/>
      <c r="D311" s="124"/>
      <c r="E311" s="124" t="s">
        <v>537</v>
      </c>
      <c r="F311" s="124" t="s">
        <v>680</v>
      </c>
      <c r="G311" s="124"/>
      <c r="H311" s="124">
        <v>1</v>
      </c>
      <c r="I311" s="124" t="s">
        <v>537</v>
      </c>
      <c r="J311" s="193"/>
      <c r="K311" s="137"/>
      <c r="L311" s="131" t="s">
        <v>1251</v>
      </c>
      <c r="M311" s="137" t="s">
        <v>3424</v>
      </c>
      <c r="N311" s="114"/>
      <c r="O311" s="647" t="str">
        <f ca="1">HYPERLINK(CONCATENATE("[",filename,"]sth_",A311), "Y")</f>
        <v>Y</v>
      </c>
      <c r="P311" s="114"/>
      <c r="Q311" s="114"/>
      <c r="R311" s="137"/>
    </row>
    <row r="312" spans="1:18" s="131" customFormat="1" x14ac:dyDescent="0.2">
      <c r="A312" s="131" t="s">
        <v>1331</v>
      </c>
      <c r="B312" s="131" t="s">
        <v>623</v>
      </c>
      <c r="C312" s="124"/>
      <c r="D312" s="124"/>
      <c r="E312" s="124" t="s">
        <v>2759</v>
      </c>
      <c r="F312" s="124"/>
      <c r="G312" s="124"/>
      <c r="H312" s="124"/>
      <c r="I312" s="124" t="s">
        <v>537</v>
      </c>
      <c r="J312" s="193"/>
      <c r="K312" s="137" t="s">
        <v>3505</v>
      </c>
      <c r="L312" s="131" t="s">
        <v>1251</v>
      </c>
      <c r="M312" s="137" t="s">
        <v>2040</v>
      </c>
      <c r="N312" s="456"/>
      <c r="O312" s="647" t="str">
        <f ca="1">HYPERLINK(CONCATENATE("[",filename,"]sth_",A312), "Y")</f>
        <v>Y</v>
      </c>
      <c r="P312" s="647" t="s">
        <v>1160</v>
      </c>
      <c r="Q312" s="114"/>
      <c r="R312" s="137"/>
    </row>
    <row r="313" spans="1:18" s="131" customFormat="1" ht="48.75" customHeight="1" x14ac:dyDescent="0.2">
      <c r="A313" s="131" t="s">
        <v>1332</v>
      </c>
      <c r="B313" s="131" t="s">
        <v>623</v>
      </c>
      <c r="C313" s="124"/>
      <c r="D313" s="124" t="s">
        <v>106</v>
      </c>
      <c r="E313" s="124">
        <v>0</v>
      </c>
      <c r="F313" s="124" t="s">
        <v>680</v>
      </c>
      <c r="G313" s="124"/>
      <c r="H313" s="124"/>
      <c r="I313" s="124"/>
      <c r="J313" s="193"/>
      <c r="K313" s="137" t="s">
        <v>3505</v>
      </c>
      <c r="L313" s="137" t="s">
        <v>1333</v>
      </c>
      <c r="M313" s="137" t="s">
        <v>1983</v>
      </c>
      <c r="N313" s="456"/>
      <c r="P313" s="647" t="s">
        <v>1160</v>
      </c>
      <c r="Q313" s="114"/>
      <c r="R313" s="137"/>
    </row>
    <row r="314" spans="1:18" s="297" customFormat="1" ht="140.25" x14ac:dyDescent="0.2">
      <c r="A314" s="131" t="s">
        <v>3360</v>
      </c>
      <c r="B314" s="131" t="s">
        <v>623</v>
      </c>
      <c r="C314" s="124"/>
      <c r="D314" s="124"/>
      <c r="E314" s="124" t="s">
        <v>537</v>
      </c>
      <c r="F314" s="124">
        <v>1</v>
      </c>
      <c r="G314" s="124"/>
      <c r="H314" s="124">
        <v>1</v>
      </c>
      <c r="I314" s="124" t="s">
        <v>537</v>
      </c>
      <c r="J314" s="193"/>
      <c r="K314" s="137" t="s">
        <v>3511</v>
      </c>
      <c r="L314" s="131" t="s">
        <v>236</v>
      </c>
      <c r="M314" s="137" t="s">
        <v>3832</v>
      </c>
      <c r="N314" s="456"/>
      <c r="O314" s="647" t="str">
        <f ca="1">HYPERLINK(CONCATENATE("[",filename,"]sth_",A314), "Y")</f>
        <v>Y</v>
      </c>
      <c r="P314" s="647" t="s">
        <v>1160</v>
      </c>
      <c r="Q314" s="114"/>
      <c r="R314" s="137"/>
    </row>
    <row r="315" spans="1:18" s="297" customFormat="1" ht="51" x14ac:dyDescent="0.2">
      <c r="A315" s="131" t="s">
        <v>1692</v>
      </c>
      <c r="B315" s="131" t="s">
        <v>623</v>
      </c>
      <c r="C315" s="124"/>
      <c r="D315" s="124"/>
      <c r="E315" s="124" t="s">
        <v>837</v>
      </c>
      <c r="F315" s="124" t="s">
        <v>680</v>
      </c>
      <c r="G315" s="124"/>
      <c r="H315" s="124">
        <v>1</v>
      </c>
      <c r="I315" s="124"/>
      <c r="J315" s="193"/>
      <c r="K315" s="137" t="s">
        <v>1693</v>
      </c>
      <c r="L315" s="131" t="s">
        <v>236</v>
      </c>
      <c r="M315" s="137" t="s">
        <v>3836</v>
      </c>
      <c r="N315" s="456"/>
      <c r="O315" s="114"/>
      <c r="P315" s="114"/>
      <c r="Q315" s="114"/>
      <c r="R315" s="137"/>
    </row>
    <row r="316" spans="1:18" s="297" customFormat="1" ht="25.5" x14ac:dyDescent="0.2">
      <c r="A316" s="131" t="s">
        <v>3833</v>
      </c>
      <c r="B316" s="131" t="s">
        <v>623</v>
      </c>
      <c r="C316" s="124"/>
      <c r="D316" s="124" t="s">
        <v>106</v>
      </c>
      <c r="E316" s="124">
        <v>0</v>
      </c>
      <c r="F316" s="124" t="s">
        <v>680</v>
      </c>
      <c r="G316" s="124"/>
      <c r="H316" s="124"/>
      <c r="I316" s="124"/>
      <c r="J316" s="193"/>
      <c r="K316" s="137" t="s">
        <v>3505</v>
      </c>
      <c r="L316" s="137" t="s">
        <v>3834</v>
      </c>
      <c r="M316" s="137" t="s">
        <v>3835</v>
      </c>
      <c r="N316" s="456"/>
      <c r="O316" s="114"/>
      <c r="P316" s="114"/>
      <c r="Q316" s="114"/>
      <c r="R316" s="137"/>
    </row>
    <row r="317" spans="1:18" s="35" customFormat="1" ht="25.5" x14ac:dyDescent="0.2">
      <c r="A317" s="131" t="s">
        <v>1015</v>
      </c>
      <c r="B317" s="131" t="s">
        <v>623</v>
      </c>
      <c r="C317" s="124"/>
      <c r="D317" s="124"/>
      <c r="E317" s="124" t="s">
        <v>537</v>
      </c>
      <c r="F317" s="124">
        <v>1</v>
      </c>
      <c r="G317" s="124"/>
      <c r="H317" s="124"/>
      <c r="I317" s="124" t="s">
        <v>537</v>
      </c>
      <c r="J317" s="193"/>
      <c r="K317" s="137" t="s">
        <v>3508</v>
      </c>
      <c r="L317" s="131"/>
      <c r="M317" s="137" t="s">
        <v>237</v>
      </c>
      <c r="N317" s="456"/>
      <c r="O317" s="647" t="str">
        <f ca="1">HYPERLINK(CONCATENATE("[",filename,"]sth_",A317), "Y")</f>
        <v>Y</v>
      </c>
      <c r="P317" s="647" t="s">
        <v>1160</v>
      </c>
      <c r="Q317" s="114"/>
      <c r="R317" s="137"/>
    </row>
    <row r="318" spans="1:18" s="35" customFormat="1" ht="38.25" x14ac:dyDescent="0.2">
      <c r="A318" s="131" t="s">
        <v>1483</v>
      </c>
      <c r="B318" s="131" t="s">
        <v>623</v>
      </c>
      <c r="C318" s="124"/>
      <c r="D318" s="124"/>
      <c r="E318" s="124">
        <v>0</v>
      </c>
      <c r="F318" s="124">
        <v>0</v>
      </c>
      <c r="G318" s="124"/>
      <c r="H318" s="124"/>
      <c r="I318" s="124"/>
      <c r="J318" s="193"/>
      <c r="K318" s="171" t="s">
        <v>3505</v>
      </c>
      <c r="L318" s="131" t="s">
        <v>761</v>
      </c>
      <c r="M318" s="137" t="s">
        <v>2697</v>
      </c>
      <c r="N318" s="456"/>
      <c r="O318" s="114"/>
      <c r="P318" s="114"/>
      <c r="Q318" s="114"/>
      <c r="R318" s="137"/>
    </row>
    <row r="319" spans="1:18" s="35" customFormat="1" ht="25.5" x14ac:dyDescent="0.2">
      <c r="A319" s="131" t="s">
        <v>1170</v>
      </c>
      <c r="B319" s="131" t="s">
        <v>623</v>
      </c>
      <c r="C319" s="124"/>
      <c r="D319" s="124"/>
      <c r="E319" s="124" t="s">
        <v>537</v>
      </c>
      <c r="F319" s="124">
        <v>1</v>
      </c>
      <c r="G319" s="124"/>
      <c r="H319" s="124"/>
      <c r="I319" s="124" t="s">
        <v>537</v>
      </c>
      <c r="J319" s="193"/>
      <c r="K319" s="137" t="s">
        <v>3512</v>
      </c>
      <c r="L319" s="131" t="s">
        <v>1251</v>
      </c>
      <c r="M319" s="137" t="s">
        <v>1172</v>
      </c>
      <c r="N319" s="647" t="str">
        <f ca="1">HYPERLINK(CONCATENATE("[",filename_docx,"]qcom_",A319), "Yes")</f>
        <v>Yes</v>
      </c>
      <c r="O319" s="647" t="str">
        <f ca="1">HYPERLINK(CONCATENATE("[",filename,"]sth_",A319), "Y")</f>
        <v>Y</v>
      </c>
      <c r="P319" s="647" t="s">
        <v>1160</v>
      </c>
      <c r="Q319" s="114"/>
      <c r="R319" s="137"/>
    </row>
    <row r="320" spans="1:18" s="35" customFormat="1" ht="102" x14ac:dyDescent="0.2">
      <c r="A320" s="131" t="s">
        <v>1196</v>
      </c>
      <c r="B320" s="131" t="s">
        <v>623</v>
      </c>
      <c r="C320" s="124" t="s">
        <v>106</v>
      </c>
      <c r="D320" s="124"/>
      <c r="E320" s="124">
        <v>0</v>
      </c>
      <c r="F320" s="124" t="s">
        <v>680</v>
      </c>
      <c r="G320" s="124"/>
      <c r="H320" s="124">
        <v>1</v>
      </c>
      <c r="I320" s="124"/>
      <c r="J320" s="193"/>
      <c r="K320" s="137" t="s">
        <v>1496</v>
      </c>
      <c r="L320" s="131" t="s">
        <v>1161</v>
      </c>
      <c r="M320" s="137" t="s">
        <v>3864</v>
      </c>
      <c r="N320" s="647" t="str">
        <f ca="1">HYPERLINK(CONCATENATE("[",filename_docx,"]qcom_",A320), "Yes")</f>
        <v>Yes</v>
      </c>
      <c r="O320" s="114"/>
      <c r="P320" s="647" t="s">
        <v>1160</v>
      </c>
      <c r="Q320" s="114"/>
      <c r="R320" s="137"/>
    </row>
    <row r="321" spans="1:18" s="35" customFormat="1" ht="76.5" x14ac:dyDescent="0.2">
      <c r="A321" s="129" t="s">
        <v>1016</v>
      </c>
      <c r="B321" s="131" t="s">
        <v>623</v>
      </c>
      <c r="C321" s="124"/>
      <c r="D321" s="124"/>
      <c r="E321" s="124" t="s">
        <v>537</v>
      </c>
      <c r="F321" s="124">
        <v>1</v>
      </c>
      <c r="G321" s="124"/>
      <c r="H321" s="124"/>
      <c r="I321" s="124" t="s">
        <v>537</v>
      </c>
      <c r="J321" s="193"/>
      <c r="K321" s="137" t="s">
        <v>3528</v>
      </c>
      <c r="L321" s="131" t="s">
        <v>1251</v>
      </c>
      <c r="M321" s="137" t="s">
        <v>3106</v>
      </c>
      <c r="N321" s="647" t="str">
        <f ca="1">HYPERLINK(CONCATENATE("[",filename_docx,"]qcom_",A321), "Yes")</f>
        <v>Yes</v>
      </c>
      <c r="O321" s="647" t="str">
        <f ca="1">HYPERLINK(CONCATENATE("[",filename,"]sth_",A321), "Y")</f>
        <v>Y</v>
      </c>
      <c r="P321" s="647" t="s">
        <v>1160</v>
      </c>
      <c r="Q321" s="647" t="str">
        <f ca="1">HYPERLINK(CONCATENATE("[",filename,"]gt_","btable"), "btable")</f>
        <v>btable</v>
      </c>
      <c r="R321" s="137"/>
    </row>
    <row r="322" spans="1:18" s="35" customFormat="1" ht="38.25" x14ac:dyDescent="0.2">
      <c r="A322" s="129" t="s">
        <v>1473</v>
      </c>
      <c r="B322" s="131" t="s">
        <v>623</v>
      </c>
      <c r="C322" s="124"/>
      <c r="D322" s="124"/>
      <c r="E322" s="124">
        <v>0</v>
      </c>
      <c r="F322" s="124" t="s">
        <v>680</v>
      </c>
      <c r="G322" s="124"/>
      <c r="H322" s="124"/>
      <c r="I322" s="124"/>
      <c r="J322" s="193"/>
      <c r="K322" s="137" t="s">
        <v>3529</v>
      </c>
      <c r="L322" s="131" t="s">
        <v>2432</v>
      </c>
      <c r="M322" s="137" t="s">
        <v>3878</v>
      </c>
      <c r="N322" s="456" t="s">
        <v>732</v>
      </c>
      <c r="O322" s="114"/>
      <c r="P322" s="647" t="str">
        <f ca="1">HYPERLINK(CONCATENATE("[",filename,"]gt_","btable"), "btable")</f>
        <v>btable</v>
      </c>
      <c r="Q322" s="114"/>
      <c r="R322" s="137"/>
    </row>
    <row r="323" spans="1:18" s="35" customFormat="1" x14ac:dyDescent="0.2">
      <c r="A323" s="131" t="s">
        <v>1357</v>
      </c>
      <c r="B323" s="131" t="s">
        <v>623</v>
      </c>
      <c r="C323" s="124"/>
      <c r="D323" s="124" t="s">
        <v>106</v>
      </c>
      <c r="E323" s="124">
        <v>0</v>
      </c>
      <c r="F323" s="124" t="s">
        <v>680</v>
      </c>
      <c r="G323" s="124"/>
      <c r="H323" s="124"/>
      <c r="I323" s="124"/>
      <c r="J323" s="193"/>
      <c r="K323" s="137"/>
      <c r="L323" s="131" t="s">
        <v>3505</v>
      </c>
      <c r="M323" s="137" t="s">
        <v>3516</v>
      </c>
      <c r="N323" s="456"/>
      <c r="O323" s="114"/>
      <c r="P323" s="114"/>
      <c r="Q323" s="114"/>
      <c r="R323" s="137"/>
    </row>
    <row r="324" spans="1:18" s="35" customFormat="1" ht="25.5" x14ac:dyDescent="0.2">
      <c r="A324" s="131" t="s">
        <v>1017</v>
      </c>
      <c r="B324" s="131" t="s">
        <v>623</v>
      </c>
      <c r="C324" s="124"/>
      <c r="D324" s="124"/>
      <c r="E324" s="124">
        <v>0</v>
      </c>
      <c r="F324" s="124" t="s">
        <v>680</v>
      </c>
      <c r="G324" s="124"/>
      <c r="H324" s="124"/>
      <c r="I324" s="124"/>
      <c r="J324" s="193"/>
      <c r="K324" s="137"/>
      <c r="L324" s="131" t="s">
        <v>185</v>
      </c>
      <c r="M324" s="137" t="s">
        <v>3515</v>
      </c>
      <c r="N324" s="456"/>
      <c r="O324" s="114"/>
      <c r="P324" s="647" t="str">
        <f ca="1">HYPERLINK(CONCATENATE("[",filename,"]gt_","btable"), "btable")</f>
        <v>btable</v>
      </c>
      <c r="Q324" s="114"/>
      <c r="R324" s="137"/>
    </row>
    <row r="325" spans="1:18" s="35" customFormat="1" x14ac:dyDescent="0.2">
      <c r="A325" s="131" t="s">
        <v>1018</v>
      </c>
      <c r="B325" s="131" t="s">
        <v>623</v>
      </c>
      <c r="C325" s="124"/>
      <c r="D325" s="124"/>
      <c r="E325" s="124">
        <v>0</v>
      </c>
      <c r="F325" s="124" t="s">
        <v>680</v>
      </c>
      <c r="G325" s="124"/>
      <c r="H325" s="124"/>
      <c r="I325" s="124"/>
      <c r="J325" s="193"/>
      <c r="K325" s="137" t="s">
        <v>3505</v>
      </c>
      <c r="L325" s="131" t="s">
        <v>608</v>
      </c>
      <c r="M325" s="137" t="s">
        <v>803</v>
      </c>
      <c r="N325" s="456"/>
      <c r="O325" s="114"/>
      <c r="P325" s="647" t="s">
        <v>1160</v>
      </c>
      <c r="Q325" s="114"/>
      <c r="R325" s="137"/>
    </row>
    <row r="326" spans="1:18" s="35" customFormat="1" ht="51" x14ac:dyDescent="0.2">
      <c r="A326" s="131" t="s">
        <v>1783</v>
      </c>
      <c r="B326" s="131" t="s">
        <v>623</v>
      </c>
      <c r="C326" s="124" t="s">
        <v>106</v>
      </c>
      <c r="D326" s="124" t="s">
        <v>106</v>
      </c>
      <c r="E326" s="124">
        <v>0</v>
      </c>
      <c r="F326" s="124" t="s">
        <v>680</v>
      </c>
      <c r="G326" s="124"/>
      <c r="H326" s="124">
        <v>1</v>
      </c>
      <c r="I326" s="124"/>
      <c r="J326" s="193"/>
      <c r="K326" s="137"/>
      <c r="L326" s="131" t="s">
        <v>1334</v>
      </c>
      <c r="M326" s="137" t="s">
        <v>2695</v>
      </c>
      <c r="N326" s="456"/>
      <c r="O326" s="114"/>
      <c r="P326" s="114"/>
      <c r="Q326" s="114"/>
      <c r="R326" s="137"/>
    </row>
    <row r="327" spans="1:18" s="212" customFormat="1" ht="38.25" x14ac:dyDescent="0.2">
      <c r="A327" s="169" t="s">
        <v>1201</v>
      </c>
      <c r="B327" s="169" t="s">
        <v>623</v>
      </c>
      <c r="C327" s="170"/>
      <c r="D327" s="170" t="s">
        <v>106</v>
      </c>
      <c r="E327" s="170">
        <v>0</v>
      </c>
      <c r="F327" s="170" t="s">
        <v>680</v>
      </c>
      <c r="G327" s="170"/>
      <c r="H327" s="170"/>
      <c r="I327" s="170"/>
      <c r="J327" s="677" t="s">
        <v>252</v>
      </c>
      <c r="K327" s="171" t="s">
        <v>607</v>
      </c>
      <c r="L327" s="169" t="s">
        <v>236</v>
      </c>
      <c r="M327" s="171" t="s">
        <v>1984</v>
      </c>
      <c r="N327" s="458"/>
      <c r="O327" s="195"/>
      <c r="P327" s="195"/>
      <c r="Q327" s="195"/>
      <c r="R327" s="171"/>
    </row>
    <row r="328" spans="1:18" s="35" customFormat="1" ht="144" customHeight="1" x14ac:dyDescent="0.2">
      <c r="A328" s="131" t="s">
        <v>1202</v>
      </c>
      <c r="B328" s="131" t="s">
        <v>623</v>
      </c>
      <c r="C328" s="124"/>
      <c r="D328" s="124"/>
      <c r="E328" s="124" t="s">
        <v>537</v>
      </c>
      <c r="F328" s="124">
        <v>1</v>
      </c>
      <c r="G328" s="124"/>
      <c r="H328" s="124"/>
      <c r="I328" s="124" t="s">
        <v>537</v>
      </c>
      <c r="J328" s="193"/>
      <c r="K328" s="137" t="s">
        <v>3514</v>
      </c>
      <c r="L328" s="131" t="s">
        <v>608</v>
      </c>
      <c r="M328" s="137" t="s">
        <v>3396</v>
      </c>
      <c r="N328" s="456"/>
      <c r="O328" s="647" t="str">
        <f ca="1">HYPERLINK(CONCATENATE("[",filename,"]sth_",A328), "Y")</f>
        <v>Y</v>
      </c>
      <c r="P328" s="647" t="s">
        <v>1160</v>
      </c>
      <c r="Q328" s="114"/>
      <c r="R328" s="137"/>
    </row>
    <row r="329" spans="1:18" s="35" customFormat="1" ht="38.25" x14ac:dyDescent="0.2">
      <c r="A329" s="131" t="s">
        <v>1203</v>
      </c>
      <c r="B329" s="131" t="s">
        <v>623</v>
      </c>
      <c r="C329" s="124"/>
      <c r="D329" s="124" t="s">
        <v>106</v>
      </c>
      <c r="E329" s="124">
        <v>0</v>
      </c>
      <c r="F329" s="124" t="s">
        <v>680</v>
      </c>
      <c r="G329" s="124"/>
      <c r="H329" s="124"/>
      <c r="I329" s="124"/>
      <c r="J329" s="193"/>
      <c r="K329" s="137" t="s">
        <v>3505</v>
      </c>
      <c r="L329" s="137" t="s">
        <v>1402</v>
      </c>
      <c r="M329" s="137" t="s">
        <v>2876</v>
      </c>
      <c r="N329" s="456"/>
      <c r="O329" s="114"/>
      <c r="P329" s="647" t="s">
        <v>1160</v>
      </c>
      <c r="Q329" s="114"/>
      <c r="R329" s="137"/>
    </row>
    <row r="330" spans="1:18" s="129" customFormat="1" ht="153" x14ac:dyDescent="0.2">
      <c r="A330" s="129" t="s">
        <v>1019</v>
      </c>
      <c r="B330" s="129" t="s">
        <v>623</v>
      </c>
      <c r="C330" s="132"/>
      <c r="D330" s="132" t="s">
        <v>106</v>
      </c>
      <c r="E330" s="132">
        <v>3</v>
      </c>
      <c r="F330" s="132" t="s">
        <v>680</v>
      </c>
      <c r="G330" s="132">
        <v>3</v>
      </c>
      <c r="H330" s="132">
        <v>3</v>
      </c>
      <c r="I330" s="113">
        <v>30</v>
      </c>
      <c r="J330" s="676"/>
      <c r="K330" s="134" t="s">
        <v>1484</v>
      </c>
      <c r="L330" s="131" t="s">
        <v>1251</v>
      </c>
      <c r="M330" s="134" t="s">
        <v>3374</v>
      </c>
      <c r="N330" s="647"/>
      <c r="O330" s="647" t="str">
        <f ca="1">HYPERLINK(CONCATENATE("[",filename,"]sth_",A330), "Y")</f>
        <v>Y</v>
      </c>
      <c r="P330" s="647" t="s">
        <v>1160</v>
      </c>
      <c r="Q330" s="647" t="str">
        <f ca="1">HYPERLINK(CONCATENATE("[",filename,"]gt_","hexstring"), "hexstring")</f>
        <v>hexstring</v>
      </c>
      <c r="R330" s="134"/>
    </row>
    <row r="331" spans="1:18" s="298" customFormat="1" ht="117.75" customHeight="1" x14ac:dyDescent="0.2">
      <c r="A331" s="129" t="s">
        <v>1489</v>
      </c>
      <c r="B331" s="129" t="s">
        <v>623</v>
      </c>
      <c r="C331" s="132"/>
      <c r="D331" s="132"/>
      <c r="E331" s="132">
        <v>3</v>
      </c>
      <c r="F331" s="132" t="s">
        <v>680</v>
      </c>
      <c r="G331" s="132">
        <v>3</v>
      </c>
      <c r="H331" s="132">
        <v>3</v>
      </c>
      <c r="I331" s="113">
        <v>30</v>
      </c>
      <c r="J331" s="676"/>
      <c r="K331" s="134" t="s">
        <v>1490</v>
      </c>
      <c r="L331" s="131" t="s">
        <v>1251</v>
      </c>
      <c r="M331" s="134" t="s">
        <v>3379</v>
      </c>
      <c r="N331" s="457"/>
      <c r="O331" s="113"/>
      <c r="P331" s="647" t="s">
        <v>1160</v>
      </c>
      <c r="Q331" s="113"/>
      <c r="R331" s="134"/>
    </row>
    <row r="332" spans="1:18" s="298" customFormat="1" ht="63.75" x14ac:dyDescent="0.2">
      <c r="A332" s="129" t="s">
        <v>2700</v>
      </c>
      <c r="B332" s="129" t="s">
        <v>623</v>
      </c>
      <c r="C332" s="132" t="s">
        <v>106</v>
      </c>
      <c r="D332" s="132" t="s">
        <v>106</v>
      </c>
      <c r="E332" s="132">
        <v>0</v>
      </c>
      <c r="F332" s="132" t="s">
        <v>680</v>
      </c>
      <c r="G332" s="132"/>
      <c r="H332" s="132"/>
      <c r="I332" s="113"/>
      <c r="J332" s="676"/>
      <c r="K332" s="134"/>
      <c r="L332" s="131" t="s">
        <v>761</v>
      </c>
      <c r="M332" s="137" t="s">
        <v>2701</v>
      </c>
      <c r="N332" s="457"/>
      <c r="O332" s="457"/>
      <c r="P332" s="647" t="str">
        <f ca="1">HYPERLINK(CONCATENATE("[",filename,"]gt_","hexstring"), "hexstring")</f>
        <v>hexstring</v>
      </c>
      <c r="Q332" s="457"/>
      <c r="R332" s="560"/>
    </row>
    <row r="333" spans="1:18" s="129" customFormat="1" ht="63.75" x14ac:dyDescent="0.2">
      <c r="A333" s="129" t="s">
        <v>1228</v>
      </c>
      <c r="B333" s="129" t="s">
        <v>623</v>
      </c>
      <c r="C333" s="132"/>
      <c r="D333" s="132" t="s">
        <v>106</v>
      </c>
      <c r="E333" s="132">
        <v>2</v>
      </c>
      <c r="F333" s="132" t="s">
        <v>680</v>
      </c>
      <c r="G333" s="669">
        <v>5</v>
      </c>
      <c r="H333" s="132">
        <v>3</v>
      </c>
      <c r="I333" s="113">
        <v>30</v>
      </c>
      <c r="J333" s="676"/>
      <c r="K333" s="137" t="s">
        <v>1598</v>
      </c>
      <c r="L333" s="131" t="s">
        <v>1251</v>
      </c>
      <c r="M333" s="134" t="s">
        <v>3446</v>
      </c>
      <c r="N333" s="647" t="str">
        <f t="shared" ref="N333:N339" ca="1" si="2">HYPERLINK(CONCATENATE("[",filename_docx,"]qcom_",A333), "Yes")</f>
        <v>Yes</v>
      </c>
      <c r="O333" s="647" t="str">
        <f ca="1">HYPERLINK(CONCATENATE("[",filename,"]sth_",A333), "Y")</f>
        <v>Y</v>
      </c>
      <c r="P333" s="647" t="s">
        <v>1160</v>
      </c>
      <c r="Q333" s="113"/>
      <c r="R333" s="134"/>
    </row>
    <row r="334" spans="1:18" s="298" customFormat="1" ht="89.25" x14ac:dyDescent="0.2">
      <c r="A334" s="129" t="s">
        <v>1646</v>
      </c>
      <c r="B334" s="129" t="s">
        <v>623</v>
      </c>
      <c r="C334" s="132"/>
      <c r="D334" s="132" t="s">
        <v>106</v>
      </c>
      <c r="E334" s="132">
        <v>2</v>
      </c>
      <c r="F334" s="132" t="s">
        <v>680</v>
      </c>
      <c r="G334" s="132">
        <v>0</v>
      </c>
      <c r="H334" s="132">
        <v>0</v>
      </c>
      <c r="I334" s="770" t="s">
        <v>3385</v>
      </c>
      <c r="J334" s="676"/>
      <c r="K334" s="137" t="s">
        <v>1598</v>
      </c>
      <c r="L334" s="131" t="s">
        <v>1251</v>
      </c>
      <c r="M334" s="134" t="s">
        <v>3447</v>
      </c>
      <c r="N334" s="647" t="str">
        <f t="shared" ca="1" si="2"/>
        <v>Yes</v>
      </c>
      <c r="O334" s="113"/>
      <c r="P334" s="647" t="s">
        <v>1160</v>
      </c>
      <c r="Q334" s="113"/>
      <c r="R334" s="134"/>
    </row>
    <row r="335" spans="1:18" s="298" customFormat="1" ht="25.5" x14ac:dyDescent="0.2">
      <c r="A335" s="129" t="s">
        <v>3443</v>
      </c>
      <c r="B335" s="129" t="s">
        <v>623</v>
      </c>
      <c r="C335" s="132"/>
      <c r="D335" s="132" t="s">
        <v>106</v>
      </c>
      <c r="E335" s="132">
        <v>0</v>
      </c>
      <c r="F335" s="132" t="s">
        <v>680</v>
      </c>
      <c r="G335" s="132">
        <v>0</v>
      </c>
      <c r="H335" s="132">
        <v>0</v>
      </c>
      <c r="I335" s="770"/>
      <c r="J335" s="676"/>
      <c r="K335" s="137" t="s">
        <v>3505</v>
      </c>
      <c r="L335" s="131" t="s">
        <v>3444</v>
      </c>
      <c r="M335" s="134" t="s">
        <v>3450</v>
      </c>
      <c r="N335" s="647"/>
      <c r="O335" s="113"/>
      <c r="P335" s="647" t="s">
        <v>1160</v>
      </c>
      <c r="Q335" s="113"/>
      <c r="R335" s="134"/>
    </row>
    <row r="336" spans="1:18" s="131" customFormat="1" ht="51" x14ac:dyDescent="0.2">
      <c r="A336" s="131" t="s">
        <v>1197</v>
      </c>
      <c r="B336" s="131" t="s">
        <v>623</v>
      </c>
      <c r="C336" s="124" t="s">
        <v>106</v>
      </c>
      <c r="D336" s="124" t="s">
        <v>106</v>
      </c>
      <c r="E336" s="124">
        <v>0</v>
      </c>
      <c r="F336" s="124" t="s">
        <v>680</v>
      </c>
      <c r="G336" s="124"/>
      <c r="H336" s="124"/>
      <c r="I336" s="124"/>
      <c r="J336" s="193"/>
      <c r="K336" s="137"/>
      <c r="L336" s="137" t="s">
        <v>761</v>
      </c>
      <c r="M336" s="137" t="s">
        <v>2698</v>
      </c>
      <c r="N336" s="647" t="str">
        <f t="shared" ca="1" si="2"/>
        <v>Yes</v>
      </c>
      <c r="O336" s="114"/>
      <c r="P336" s="114"/>
      <c r="Q336" s="114"/>
      <c r="R336" s="137"/>
    </row>
    <row r="337" spans="1:18" s="131" customFormat="1" ht="33" customHeight="1" x14ac:dyDescent="0.2">
      <c r="A337" s="131" t="s">
        <v>1171</v>
      </c>
      <c r="B337" s="131" t="s">
        <v>623</v>
      </c>
      <c r="C337" s="124"/>
      <c r="D337" s="124"/>
      <c r="E337" s="124" t="s">
        <v>537</v>
      </c>
      <c r="F337" s="124">
        <v>1</v>
      </c>
      <c r="G337" s="124"/>
      <c r="H337" s="124"/>
      <c r="I337" s="124" t="s">
        <v>537</v>
      </c>
      <c r="J337" s="193"/>
      <c r="K337" s="137" t="s">
        <v>3513</v>
      </c>
      <c r="L337" s="131" t="s">
        <v>1251</v>
      </c>
      <c r="M337" s="137" t="s">
        <v>1173</v>
      </c>
      <c r="N337" s="647" t="str">
        <f t="shared" ca="1" si="2"/>
        <v>Yes</v>
      </c>
      <c r="O337" s="647" t="str">
        <f ca="1">HYPERLINK(CONCATENATE("[",filename,"]sth_",A337), "Y")</f>
        <v>Y</v>
      </c>
      <c r="P337" s="647" t="s">
        <v>1160</v>
      </c>
      <c r="Q337" s="114"/>
      <c r="R337" s="137"/>
    </row>
    <row r="338" spans="1:18" s="131" customFormat="1" ht="51" x14ac:dyDescent="0.2">
      <c r="A338" s="131" t="s">
        <v>1198</v>
      </c>
      <c r="B338" s="131" t="s">
        <v>623</v>
      </c>
      <c r="C338" s="124" t="s">
        <v>106</v>
      </c>
      <c r="D338" s="124" t="s">
        <v>106</v>
      </c>
      <c r="E338" s="124">
        <v>0</v>
      </c>
      <c r="F338" s="124" t="s">
        <v>680</v>
      </c>
      <c r="G338" s="124"/>
      <c r="H338" s="124"/>
      <c r="I338" s="124"/>
      <c r="J338" s="193"/>
      <c r="K338" s="137"/>
      <c r="L338" s="137" t="s">
        <v>761</v>
      </c>
      <c r="M338" s="137" t="s">
        <v>2699</v>
      </c>
      <c r="N338" s="647" t="str">
        <f t="shared" ca="1" si="2"/>
        <v>Yes</v>
      </c>
      <c r="O338" s="114"/>
      <c r="P338" s="114"/>
      <c r="Q338" s="114"/>
      <c r="R338" s="137"/>
    </row>
    <row r="339" spans="1:18" s="131" customFormat="1" ht="25.5" x14ac:dyDescent="0.2">
      <c r="A339" s="131" t="s">
        <v>1194</v>
      </c>
      <c r="B339" s="131" t="s">
        <v>623</v>
      </c>
      <c r="C339" s="124"/>
      <c r="D339" s="124"/>
      <c r="E339" s="124" t="s">
        <v>537</v>
      </c>
      <c r="F339" s="124">
        <v>1</v>
      </c>
      <c r="G339" s="124"/>
      <c r="H339" s="124"/>
      <c r="I339" s="124" t="s">
        <v>537</v>
      </c>
      <c r="J339" s="193"/>
      <c r="K339" s="137" t="s">
        <v>3508</v>
      </c>
      <c r="L339" s="131" t="s">
        <v>1251</v>
      </c>
      <c r="M339" s="137" t="s">
        <v>1195</v>
      </c>
      <c r="N339" s="647" t="str">
        <f t="shared" ca="1" si="2"/>
        <v>Yes</v>
      </c>
      <c r="O339" s="647" t="str">
        <f ca="1">HYPERLINK(CONCATENATE("[",filename,"]sth_",A339), "Y")</f>
        <v>Y</v>
      </c>
      <c r="P339" s="647" t="s">
        <v>1160</v>
      </c>
      <c r="Q339" s="114"/>
      <c r="R339" s="137"/>
    </row>
    <row r="340" spans="1:18" s="317" customFormat="1" ht="43.5" customHeight="1" x14ac:dyDescent="0.2">
      <c r="A340" s="313" t="s">
        <v>1083</v>
      </c>
      <c r="B340" s="721" t="s">
        <v>3269</v>
      </c>
      <c r="C340" s="314"/>
      <c r="D340" s="314"/>
      <c r="E340" s="314"/>
      <c r="F340" s="314"/>
      <c r="G340" s="314"/>
      <c r="H340" s="314"/>
      <c r="I340" s="314"/>
      <c r="J340" s="315"/>
      <c r="K340" s="316"/>
      <c r="M340" s="345" t="s">
        <v>670</v>
      </c>
      <c r="N340" s="434"/>
      <c r="O340" s="318"/>
      <c r="P340" s="318"/>
      <c r="Q340" s="318"/>
      <c r="R340" s="345"/>
    </row>
    <row r="341" spans="1:18" s="203" customFormat="1" ht="38.25" x14ac:dyDescent="0.2">
      <c r="A341" s="131" t="s">
        <v>1020</v>
      </c>
      <c r="B341" s="131" t="s">
        <v>625</v>
      </c>
      <c r="C341" s="124"/>
      <c r="D341" s="124"/>
      <c r="E341" s="124" t="s">
        <v>2759</v>
      </c>
      <c r="F341" s="124">
        <v>1</v>
      </c>
      <c r="G341" s="124"/>
      <c r="H341" s="124"/>
      <c r="I341" s="124" t="s">
        <v>1691</v>
      </c>
      <c r="J341" s="193"/>
      <c r="K341" s="137" t="s">
        <v>2552</v>
      </c>
      <c r="L341" s="131" t="s">
        <v>1251</v>
      </c>
      <c r="M341" s="137" t="s">
        <v>2047</v>
      </c>
      <c r="N341" s="456"/>
      <c r="O341" s="647" t="str">
        <f ca="1">HYPERLINK(CONCATENATE("[",filename,"]sth_",A341), "Y")</f>
        <v>Y</v>
      </c>
      <c r="P341" s="647" t="str">
        <f ca="1">HYPERLINK(CONCATENATE("[",filename,"]gt_","autoplayflag"), "autoplayflag")</f>
        <v>autoplayflag</v>
      </c>
      <c r="Q341" s="114"/>
      <c r="R341" s="137"/>
    </row>
    <row r="342" spans="1:18" s="203" customFormat="1" ht="38.25" x14ac:dyDescent="0.2">
      <c r="A342" s="131" t="s">
        <v>1021</v>
      </c>
      <c r="B342" s="131" t="s">
        <v>625</v>
      </c>
      <c r="C342" s="124"/>
      <c r="D342" s="124" t="s">
        <v>106</v>
      </c>
      <c r="E342" s="124" t="s">
        <v>2759</v>
      </c>
      <c r="F342" s="124" t="s">
        <v>680</v>
      </c>
      <c r="G342" s="124"/>
      <c r="H342" s="124"/>
      <c r="I342" s="124"/>
      <c r="J342" s="193"/>
      <c r="K342" s="137"/>
      <c r="L342" s="137" t="s">
        <v>2552</v>
      </c>
      <c r="M342" s="137" t="s">
        <v>667</v>
      </c>
      <c r="N342" s="456"/>
      <c r="O342" s="114"/>
      <c r="P342" s="114"/>
      <c r="Q342" s="114"/>
      <c r="R342" s="137"/>
    </row>
    <row r="343" spans="1:18" s="342" customFormat="1" ht="140.25" x14ac:dyDescent="0.2">
      <c r="A343" s="342" t="s">
        <v>1022</v>
      </c>
      <c r="B343" s="131" t="s">
        <v>625</v>
      </c>
      <c r="C343" s="124"/>
      <c r="D343" s="124"/>
      <c r="E343" s="124" t="s">
        <v>2759</v>
      </c>
      <c r="F343" s="124">
        <v>1</v>
      </c>
      <c r="G343" s="124"/>
      <c r="H343" s="124">
        <v>1</v>
      </c>
      <c r="I343" s="124"/>
      <c r="J343" s="680" t="s">
        <v>252</v>
      </c>
      <c r="K343" s="137"/>
      <c r="L343" s="137" t="s">
        <v>812</v>
      </c>
      <c r="M343" s="137" t="s">
        <v>3107</v>
      </c>
      <c r="N343" s="371"/>
      <c r="O343" s="371"/>
      <c r="P343" s="371"/>
      <c r="Q343" s="371"/>
      <c r="R343" s="528"/>
    </row>
    <row r="344" spans="1:18" s="342" customFormat="1" ht="63.75" x14ac:dyDescent="0.2">
      <c r="A344" s="342" t="s">
        <v>1023</v>
      </c>
      <c r="B344" s="131" t="s">
        <v>625</v>
      </c>
      <c r="C344" s="124"/>
      <c r="D344" s="124"/>
      <c r="E344" s="124" t="s">
        <v>2759</v>
      </c>
      <c r="F344" s="124">
        <v>1</v>
      </c>
      <c r="G344" s="124"/>
      <c r="H344" s="124"/>
      <c r="I344" s="124"/>
      <c r="J344" s="680" t="s">
        <v>252</v>
      </c>
      <c r="K344" s="137" t="s">
        <v>607</v>
      </c>
      <c r="L344" s="131" t="s">
        <v>723</v>
      </c>
      <c r="M344" s="137" t="s">
        <v>1088</v>
      </c>
      <c r="N344" s="371"/>
      <c r="O344" s="114" t="s">
        <v>190</v>
      </c>
      <c r="P344" s="371"/>
      <c r="Q344" s="371"/>
      <c r="R344" s="528"/>
    </row>
    <row r="345" spans="1:18" s="342" customFormat="1" x14ac:dyDescent="0.2">
      <c r="A345" s="342" t="s">
        <v>1769</v>
      </c>
      <c r="B345" s="131" t="s">
        <v>625</v>
      </c>
      <c r="C345" s="124"/>
      <c r="D345" s="124" t="s">
        <v>106</v>
      </c>
      <c r="E345" s="124" t="s">
        <v>2759</v>
      </c>
      <c r="F345" s="124">
        <v>1</v>
      </c>
      <c r="G345" s="124"/>
      <c r="H345" s="124"/>
      <c r="I345" s="124"/>
      <c r="J345" s="680" t="s">
        <v>252</v>
      </c>
      <c r="K345" s="137"/>
      <c r="L345" s="131"/>
      <c r="M345" s="137" t="s">
        <v>1770</v>
      </c>
      <c r="N345" s="371"/>
      <c r="O345" s="371"/>
      <c r="P345" s="371"/>
      <c r="Q345" s="371"/>
      <c r="R345" s="528"/>
    </row>
    <row r="346" spans="1:18" s="342" customFormat="1" ht="51" x14ac:dyDescent="0.2">
      <c r="A346" s="131" t="s">
        <v>1024</v>
      </c>
      <c r="B346" s="131" t="s">
        <v>625</v>
      </c>
      <c r="C346" s="124"/>
      <c r="D346" s="124"/>
      <c r="E346" s="124" t="s">
        <v>2759</v>
      </c>
      <c r="F346" s="124">
        <v>1</v>
      </c>
      <c r="G346" s="124"/>
      <c r="H346" s="124"/>
      <c r="I346" s="124" t="s">
        <v>1717</v>
      </c>
      <c r="J346" s="680" t="s">
        <v>685</v>
      </c>
      <c r="K346" s="137"/>
      <c r="L346" s="131" t="s">
        <v>1251</v>
      </c>
      <c r="M346" s="137" t="s">
        <v>3421</v>
      </c>
      <c r="N346" s="371"/>
      <c r="O346" s="647" t="str">
        <f ca="1">HYPERLINK(CONCATENATE("[",filename,"]sth_",A346), "Y")</f>
        <v>Y</v>
      </c>
      <c r="P346" s="371"/>
      <c r="Q346" s="371"/>
      <c r="R346" s="528"/>
    </row>
    <row r="347" spans="1:18" s="342" customFormat="1" ht="51" x14ac:dyDescent="0.2">
      <c r="A347" s="131" t="s">
        <v>3418</v>
      </c>
      <c r="B347" s="131" t="s">
        <v>625</v>
      </c>
      <c r="C347" s="124"/>
      <c r="D347" s="124"/>
      <c r="E347" s="124" t="s">
        <v>2759</v>
      </c>
      <c r="F347" s="124">
        <v>1</v>
      </c>
      <c r="G347" s="124"/>
      <c r="H347" s="124"/>
      <c r="I347" s="124" t="s">
        <v>1717</v>
      </c>
      <c r="J347" s="680" t="s">
        <v>685</v>
      </c>
      <c r="K347" s="137"/>
      <c r="L347" s="131" t="s">
        <v>1251</v>
      </c>
      <c r="M347" s="137" t="s">
        <v>3422</v>
      </c>
      <c r="N347" s="371"/>
      <c r="O347" s="647" t="str">
        <f ca="1">HYPERLINK(CONCATENATE("[",filename,"]sth_",A347), "Y")</f>
        <v>Y</v>
      </c>
      <c r="P347" s="371"/>
      <c r="Q347" s="371"/>
      <c r="R347" s="528"/>
    </row>
    <row r="348" spans="1:18" s="342" customFormat="1" ht="38.25" x14ac:dyDescent="0.2">
      <c r="A348" s="342" t="s">
        <v>1025</v>
      </c>
      <c r="B348" s="131" t="s">
        <v>625</v>
      </c>
      <c r="C348" s="124"/>
      <c r="D348" s="124"/>
      <c r="E348" s="124" t="s">
        <v>2759</v>
      </c>
      <c r="F348" s="124">
        <v>1</v>
      </c>
      <c r="G348" s="124"/>
      <c r="H348" s="124"/>
      <c r="I348" s="124"/>
      <c r="J348" s="680" t="s">
        <v>252</v>
      </c>
      <c r="K348" s="137"/>
      <c r="L348" s="131"/>
      <c r="M348" s="868" t="s">
        <v>3893</v>
      </c>
      <c r="N348" s="371"/>
      <c r="O348" s="371"/>
      <c r="P348" s="371"/>
      <c r="Q348" s="371"/>
      <c r="R348" s="528"/>
    </row>
    <row r="349" spans="1:18" s="342" customFormat="1" ht="89.25" x14ac:dyDescent="0.2">
      <c r="A349" s="342" t="s">
        <v>1026</v>
      </c>
      <c r="B349" s="131" t="s">
        <v>625</v>
      </c>
      <c r="C349" s="124"/>
      <c r="D349" s="124" t="s">
        <v>106</v>
      </c>
      <c r="E349" s="124">
        <v>2</v>
      </c>
      <c r="F349" s="124">
        <v>1</v>
      </c>
      <c r="G349" s="124"/>
      <c r="H349" s="124"/>
      <c r="I349" s="124" t="s">
        <v>1691</v>
      </c>
      <c r="J349" s="679" t="s">
        <v>252</v>
      </c>
      <c r="K349" s="137" t="s">
        <v>1553</v>
      </c>
      <c r="L349" s="131" t="s">
        <v>1251</v>
      </c>
      <c r="M349" s="868" t="s">
        <v>3892</v>
      </c>
      <c r="N349" s="371"/>
      <c r="O349" s="371"/>
      <c r="P349" s="371"/>
      <c r="Q349" s="371"/>
      <c r="R349" s="528"/>
    </row>
    <row r="350" spans="1:18" s="131" customFormat="1" ht="76.5" x14ac:dyDescent="0.2">
      <c r="A350" s="131" t="s">
        <v>1741</v>
      </c>
      <c r="B350" s="131" t="s">
        <v>625</v>
      </c>
      <c r="C350" s="124"/>
      <c r="D350" s="124" t="s">
        <v>106</v>
      </c>
      <c r="E350" s="124">
        <v>2</v>
      </c>
      <c r="F350" s="124">
        <v>1</v>
      </c>
      <c r="G350" s="124"/>
      <c r="H350" s="124"/>
      <c r="I350" s="124" t="s">
        <v>1691</v>
      </c>
      <c r="J350" s="679"/>
      <c r="K350" s="137"/>
      <c r="L350" s="131" t="s">
        <v>1251</v>
      </c>
      <c r="M350" s="137" t="s">
        <v>3894</v>
      </c>
      <c r="N350" s="456"/>
      <c r="O350" s="647" t="str">
        <f ca="1">HYPERLINK(CONCATENATE("[",filename,"]sth_",A350), "Y")</f>
        <v>Y</v>
      </c>
      <c r="P350" s="114"/>
      <c r="Q350" s="114"/>
      <c r="R350" s="137"/>
    </row>
    <row r="351" spans="1:18" s="342" customFormat="1" x14ac:dyDescent="0.2">
      <c r="A351" s="342" t="s">
        <v>1743</v>
      </c>
      <c r="B351" s="131" t="s">
        <v>625</v>
      </c>
      <c r="C351" s="124"/>
      <c r="D351" s="124"/>
      <c r="E351" s="124"/>
      <c r="F351" s="124"/>
      <c r="G351" s="124"/>
      <c r="H351" s="124"/>
      <c r="I351" s="124"/>
      <c r="J351" s="679" t="s">
        <v>252</v>
      </c>
      <c r="K351" s="137"/>
      <c r="L351" s="131"/>
      <c r="M351" s="868"/>
      <c r="N351" s="371"/>
      <c r="O351" s="371"/>
      <c r="P351" s="371"/>
      <c r="Q351" s="371"/>
      <c r="R351" s="528"/>
    </row>
    <row r="352" spans="1:18" s="342" customFormat="1" ht="89.25" x14ac:dyDescent="0.2">
      <c r="A352" s="342" t="s">
        <v>1027</v>
      </c>
      <c r="B352" s="131" t="s">
        <v>625</v>
      </c>
      <c r="C352" s="124"/>
      <c r="D352" s="124"/>
      <c r="E352" s="124">
        <v>3</v>
      </c>
      <c r="F352" s="124" t="s">
        <v>680</v>
      </c>
      <c r="G352" s="124"/>
      <c r="H352" s="124"/>
      <c r="I352" s="124"/>
      <c r="J352" s="680" t="s">
        <v>252</v>
      </c>
      <c r="K352" s="137"/>
      <c r="L352" s="131"/>
      <c r="M352" s="868" t="s">
        <v>1986</v>
      </c>
      <c r="N352" s="371"/>
      <c r="O352" s="371"/>
      <c r="P352" s="371"/>
      <c r="Q352" s="371"/>
      <c r="R352" s="528"/>
    </row>
    <row r="353" spans="1:18" s="35" customFormat="1" ht="38.25" x14ac:dyDescent="0.2">
      <c r="A353" s="131" t="s">
        <v>1028</v>
      </c>
      <c r="B353" s="131" t="s">
        <v>625</v>
      </c>
      <c r="C353" s="124"/>
      <c r="D353" s="124" t="s">
        <v>106</v>
      </c>
      <c r="E353" s="124">
        <v>2</v>
      </c>
      <c r="F353" s="124">
        <v>1</v>
      </c>
      <c r="G353" s="124"/>
      <c r="H353" s="124"/>
      <c r="I353" s="114" t="s">
        <v>1691</v>
      </c>
      <c r="J353" s="193"/>
      <c r="K353" s="137"/>
      <c r="L353" s="131" t="s">
        <v>1251</v>
      </c>
      <c r="M353" s="137" t="s">
        <v>1510</v>
      </c>
      <c r="N353" s="456"/>
      <c r="O353" s="647" t="str">
        <f ca="1">HYPERLINK(CONCATENATE("[",filename,"]sth_",A353), "Y")</f>
        <v>Y</v>
      </c>
      <c r="P353" s="114"/>
      <c r="Q353" s="114"/>
      <c r="R353" s="137"/>
    </row>
    <row r="354" spans="1:18" s="317" customFormat="1" ht="51" x14ac:dyDescent="0.2">
      <c r="A354" s="313" t="s">
        <v>1074</v>
      </c>
      <c r="B354" s="721" t="s">
        <v>3270</v>
      </c>
      <c r="C354" s="314"/>
      <c r="D354" s="314"/>
      <c r="E354" s="314"/>
      <c r="F354" s="314"/>
      <c r="G354" s="314"/>
      <c r="H354" s="314"/>
      <c r="I354" s="314"/>
      <c r="J354" s="315"/>
      <c r="K354" s="316"/>
      <c r="M354" s="319" t="s">
        <v>399</v>
      </c>
      <c r="N354" s="434"/>
      <c r="O354" s="443"/>
      <c r="P354" s="443"/>
      <c r="Q354" s="443"/>
      <c r="R354" s="316"/>
    </row>
    <row r="355" spans="1:18" s="35" customFormat="1" ht="63.75" x14ac:dyDescent="0.2">
      <c r="A355" s="131" t="s">
        <v>1585</v>
      </c>
      <c r="B355" s="131" t="s">
        <v>398</v>
      </c>
      <c r="C355" s="124"/>
      <c r="D355" s="124" t="s">
        <v>106</v>
      </c>
      <c r="E355" s="124">
        <v>0</v>
      </c>
      <c r="F355" s="124" t="s">
        <v>680</v>
      </c>
      <c r="G355" s="124"/>
      <c r="H355" s="124"/>
      <c r="I355" s="124"/>
      <c r="J355" s="193"/>
      <c r="K355" s="137" t="s">
        <v>794</v>
      </c>
      <c r="L355" s="138" t="s">
        <v>2433</v>
      </c>
      <c r="M355" s="137" t="s">
        <v>308</v>
      </c>
      <c r="N355" s="456"/>
      <c r="O355" s="114"/>
      <c r="P355" s="114"/>
      <c r="Q355" s="114"/>
      <c r="R355" s="137"/>
    </row>
    <row r="356" spans="1:18" s="131" customFormat="1" ht="51" x14ac:dyDescent="0.2">
      <c r="A356" s="131" t="s">
        <v>1030</v>
      </c>
      <c r="B356" s="131" t="s">
        <v>398</v>
      </c>
      <c r="C356" s="124"/>
      <c r="D356" s="124" t="s">
        <v>106</v>
      </c>
      <c r="E356" s="124">
        <v>0</v>
      </c>
      <c r="F356" s="124" t="s">
        <v>680</v>
      </c>
      <c r="G356" s="124"/>
      <c r="H356" s="124"/>
      <c r="I356" s="124"/>
      <c r="J356" s="193"/>
      <c r="K356" s="137"/>
      <c r="L356" s="131" t="s">
        <v>1315</v>
      </c>
      <c r="M356" s="137" t="s">
        <v>2015</v>
      </c>
      <c r="N356" s="456"/>
      <c r="O356" s="114"/>
      <c r="P356" s="114"/>
      <c r="Q356" s="114"/>
      <c r="R356" s="137"/>
    </row>
    <row r="357" spans="1:18" s="35" customFormat="1" ht="72" customHeight="1" x14ac:dyDescent="0.2">
      <c r="A357" s="131" t="s">
        <v>1031</v>
      </c>
      <c r="B357" s="131" t="s">
        <v>398</v>
      </c>
      <c r="C357" s="124"/>
      <c r="D357" s="124" t="s">
        <v>106</v>
      </c>
      <c r="E357" s="124">
        <v>3</v>
      </c>
      <c r="F357" s="124">
        <v>1</v>
      </c>
      <c r="G357" s="124"/>
      <c r="H357" s="124"/>
      <c r="I357" s="124"/>
      <c r="J357" s="681" t="s">
        <v>2190</v>
      </c>
      <c r="K357" s="137" t="s">
        <v>2188</v>
      </c>
      <c r="L357" s="131" t="s">
        <v>1251</v>
      </c>
      <c r="M357" s="137" t="s">
        <v>2189</v>
      </c>
      <c r="N357" s="647" t="str">
        <f ca="1">HYPERLINK(CONCATENATE("[",filename_docx,"]qcom_",A357), "Yes")</f>
        <v>Yes</v>
      </c>
      <c r="O357" s="647" t="str">
        <f ca="1">HYPERLINK(CONCATENATE("[",filename,"]sth_pfwdownload"), "pfwdownload")</f>
        <v>pfwdownload</v>
      </c>
      <c r="P357" s="647" t="str">
        <f ca="1">HYPERLINK(CONCATENATE("[",filename,"]gt_","hexstring"), "hexstring")</f>
        <v>hexstring</v>
      </c>
      <c r="Q357" s="114"/>
      <c r="R357" s="137"/>
    </row>
    <row r="358" spans="1:18" s="131" customFormat="1" ht="97.5" customHeight="1" x14ac:dyDescent="0.2">
      <c r="A358" s="131" t="s">
        <v>1032</v>
      </c>
      <c r="B358" s="131" t="s">
        <v>398</v>
      </c>
      <c r="C358" s="124"/>
      <c r="D358" s="124" t="s">
        <v>106</v>
      </c>
      <c r="E358" s="124">
        <v>0</v>
      </c>
      <c r="F358" s="124" t="s">
        <v>680</v>
      </c>
      <c r="G358" s="124"/>
      <c r="H358" s="124"/>
      <c r="I358" s="124"/>
      <c r="J358" s="193"/>
      <c r="K358" s="137"/>
      <c r="L358" s="131" t="s">
        <v>2434</v>
      </c>
      <c r="M358" s="137" t="s">
        <v>2181</v>
      </c>
      <c r="N358" s="456"/>
      <c r="O358" s="114"/>
      <c r="P358" s="647" t="str">
        <f ca="1">HYPERLINK(CONCATENATE("[",filename,"]gt_","btable"), "btable")</f>
        <v>btable</v>
      </c>
      <c r="Q358" s="114"/>
      <c r="R358" s="137"/>
    </row>
    <row r="359" spans="1:18" s="131" customFormat="1" ht="118.5" customHeight="1" x14ac:dyDescent="0.2">
      <c r="A359" s="131" t="s">
        <v>1033</v>
      </c>
      <c r="B359" s="131" t="s">
        <v>398</v>
      </c>
      <c r="C359" s="124"/>
      <c r="D359" s="124" t="s">
        <v>106</v>
      </c>
      <c r="E359" s="124">
        <v>2</v>
      </c>
      <c r="F359" s="124">
        <v>1</v>
      </c>
      <c r="G359" s="124"/>
      <c r="H359" s="124"/>
      <c r="I359" s="124" t="s">
        <v>1691</v>
      </c>
      <c r="J359" s="193"/>
      <c r="K359" s="137" t="s">
        <v>761</v>
      </c>
      <c r="L359" s="131" t="s">
        <v>1251</v>
      </c>
      <c r="M359" s="137" t="s">
        <v>2877</v>
      </c>
      <c r="N359" s="456"/>
      <c r="O359" s="647" t="str">
        <f ca="1">HYPERLINK(CONCATENATE("[",filename,"]sth_",A359), "Y")</f>
        <v>Y</v>
      </c>
      <c r="P359" s="114"/>
      <c r="Q359" s="114"/>
      <c r="R359" s="137"/>
    </row>
    <row r="360" spans="1:18" s="131" customFormat="1" ht="51" x14ac:dyDescent="0.2">
      <c r="A360" s="131" t="s">
        <v>1034</v>
      </c>
      <c r="B360" s="131" t="s">
        <v>398</v>
      </c>
      <c r="C360" s="124"/>
      <c r="D360" s="124" t="s">
        <v>106</v>
      </c>
      <c r="E360" s="124">
        <v>0</v>
      </c>
      <c r="F360" s="124" t="s">
        <v>680</v>
      </c>
      <c r="G360" s="124"/>
      <c r="H360" s="124"/>
      <c r="I360" s="124"/>
      <c r="J360" s="193"/>
      <c r="K360" s="137"/>
      <c r="L360" s="131" t="s">
        <v>1161</v>
      </c>
      <c r="M360" s="137" t="s">
        <v>13</v>
      </c>
      <c r="N360" s="456"/>
      <c r="O360" s="114"/>
      <c r="P360" s="114"/>
      <c r="Q360" s="114"/>
      <c r="R360" s="137"/>
    </row>
    <row r="361" spans="1:18" s="131" customFormat="1" ht="51" x14ac:dyDescent="0.2">
      <c r="A361" s="131" t="s">
        <v>1571</v>
      </c>
      <c r="B361" s="131" t="s">
        <v>398</v>
      </c>
      <c r="C361" s="124"/>
      <c r="D361" s="124" t="s">
        <v>106</v>
      </c>
      <c r="E361" s="124">
        <v>0</v>
      </c>
      <c r="F361" s="124" t="s">
        <v>680</v>
      </c>
      <c r="G361" s="124"/>
      <c r="H361" s="124"/>
      <c r="I361" s="124"/>
      <c r="J361" s="193"/>
      <c r="K361" s="137"/>
      <c r="L361" s="131" t="s">
        <v>1161</v>
      </c>
      <c r="M361" s="137" t="s">
        <v>1558</v>
      </c>
      <c r="N361" s="456"/>
      <c r="O361" s="114"/>
      <c r="P361" s="114"/>
      <c r="Q361" s="114"/>
      <c r="R361" s="137"/>
    </row>
    <row r="362" spans="1:18" s="35" customFormat="1" ht="38.25" x14ac:dyDescent="0.2">
      <c r="A362" s="131" t="s">
        <v>1035</v>
      </c>
      <c r="B362" s="131" t="s">
        <v>398</v>
      </c>
      <c r="C362" s="124"/>
      <c r="D362" s="124" t="s">
        <v>106</v>
      </c>
      <c r="E362" s="124">
        <v>2</v>
      </c>
      <c r="F362" s="124">
        <v>1</v>
      </c>
      <c r="G362" s="124"/>
      <c r="H362" s="124"/>
      <c r="I362" s="124" t="s">
        <v>732</v>
      </c>
      <c r="J362" s="193"/>
      <c r="K362" s="137"/>
      <c r="L362" s="131" t="s">
        <v>1251</v>
      </c>
      <c r="M362" s="137" t="s">
        <v>2664</v>
      </c>
      <c r="N362" s="456"/>
      <c r="O362" s="647" t="str">
        <f ca="1">HYPERLINK(CONCATENATE("[",filename,"]sth_",A362), "Y")</f>
        <v>Y</v>
      </c>
      <c r="P362" s="114"/>
      <c r="Q362" s="114"/>
      <c r="R362" s="137"/>
    </row>
    <row r="363" spans="1:18" s="317" customFormat="1" ht="51" x14ac:dyDescent="0.2">
      <c r="A363" s="313" t="s">
        <v>1075</v>
      </c>
      <c r="B363" s="721" t="s">
        <v>3271</v>
      </c>
      <c r="C363" s="314"/>
      <c r="D363" s="314"/>
      <c r="E363" s="314"/>
      <c r="F363" s="314"/>
      <c r="G363" s="314"/>
      <c r="H363" s="314"/>
      <c r="I363" s="314"/>
      <c r="J363" s="315"/>
      <c r="K363" s="316"/>
      <c r="M363" s="319" t="s">
        <v>399</v>
      </c>
      <c r="N363" s="434"/>
      <c r="O363" s="443"/>
      <c r="P363" s="443"/>
      <c r="Q363" s="443"/>
      <c r="R363" s="316"/>
    </row>
    <row r="364" spans="1:18" s="35" customFormat="1" ht="62.25" customHeight="1" x14ac:dyDescent="0.2">
      <c r="A364" s="131" t="s">
        <v>1584</v>
      </c>
      <c r="B364" s="131" t="s">
        <v>346</v>
      </c>
      <c r="C364" s="124"/>
      <c r="D364" s="124" t="s">
        <v>106</v>
      </c>
      <c r="E364" s="124">
        <v>0</v>
      </c>
      <c r="F364" s="124" t="s">
        <v>680</v>
      </c>
      <c r="G364" s="124"/>
      <c r="H364" s="124"/>
      <c r="I364" s="124"/>
      <c r="J364" s="193"/>
      <c r="K364" s="137" t="s">
        <v>794</v>
      </c>
      <c r="L364" s="346" t="s">
        <v>186</v>
      </c>
      <c r="M364" s="137" t="s">
        <v>308</v>
      </c>
      <c r="N364" s="456"/>
      <c r="O364" s="114"/>
      <c r="P364" s="114"/>
      <c r="Q364" s="114"/>
      <c r="R364" s="137"/>
    </row>
    <row r="365" spans="1:18" s="131" customFormat="1" ht="51" x14ac:dyDescent="0.2">
      <c r="A365" s="131" t="s">
        <v>1036</v>
      </c>
      <c r="B365" s="131" t="s">
        <v>346</v>
      </c>
      <c r="C365" s="124"/>
      <c r="D365" s="124" t="s">
        <v>106</v>
      </c>
      <c r="E365" s="124">
        <v>0</v>
      </c>
      <c r="F365" s="124" t="s">
        <v>680</v>
      </c>
      <c r="G365" s="124"/>
      <c r="H365" s="124"/>
      <c r="I365" s="124"/>
      <c r="J365" s="193"/>
      <c r="K365" s="137"/>
      <c r="L365" s="131" t="s">
        <v>1315</v>
      </c>
      <c r="M365" s="137" t="s">
        <v>2015</v>
      </c>
      <c r="N365" s="456"/>
      <c r="O365" s="114"/>
      <c r="P365" s="114"/>
      <c r="Q365" s="114"/>
      <c r="R365" s="137"/>
    </row>
    <row r="366" spans="1:18" s="35" customFormat="1" ht="63.75" x14ac:dyDescent="0.2">
      <c r="A366" s="131" t="s">
        <v>1037</v>
      </c>
      <c r="B366" s="131" t="s">
        <v>346</v>
      </c>
      <c r="C366" s="124"/>
      <c r="D366" s="124" t="s">
        <v>106</v>
      </c>
      <c r="E366" s="124">
        <v>3</v>
      </c>
      <c r="F366" s="124">
        <v>1</v>
      </c>
      <c r="G366" s="124"/>
      <c r="H366" s="124"/>
      <c r="I366" s="124"/>
      <c r="J366" s="680" t="s">
        <v>685</v>
      </c>
      <c r="K366" s="137" t="s">
        <v>2188</v>
      </c>
      <c r="L366" s="131" t="s">
        <v>1251</v>
      </c>
      <c r="M366" s="137" t="str">
        <f>M357</f>
        <v>This function instigates a download attempt of an upgrade file package for the associated peripheral. The first argument denotes a URL of type string of the upgrade package. The second argument must be a hexstring representing a sha256 hash of the upgrade package denoted by the first argument for verification. The download attempt must occur in the background. For additional information, refer to the functions full description.</v>
      </c>
      <c r="N366" s="647" t="str">
        <f ca="1">HYPERLINK(CONCATENATE("[",filename_docx,"]qcom_",A366), "Yes")</f>
        <v>Yes</v>
      </c>
      <c r="O366" s="647" t="str">
        <f ca="1">HYPERLINK(CONCATENATE("[",filename,"]sth_pfwdownload"), "pfwdownload")</f>
        <v>pfwdownload</v>
      </c>
      <c r="P366" s="647" t="str">
        <f ca="1">HYPERLINK(CONCATENATE("[",filename,"]gt_","hexstring"), "hexstring")</f>
        <v>hexstring</v>
      </c>
      <c r="Q366" s="114"/>
      <c r="R366" s="137"/>
    </row>
    <row r="367" spans="1:18" s="35" customFormat="1" ht="51" x14ac:dyDescent="0.2">
      <c r="A367" s="131" t="s">
        <v>1038</v>
      </c>
      <c r="B367" s="131" t="s">
        <v>346</v>
      </c>
      <c r="C367" s="124"/>
      <c r="D367" s="124" t="s">
        <v>106</v>
      </c>
      <c r="E367" s="124">
        <v>0</v>
      </c>
      <c r="F367" s="124" t="s">
        <v>680</v>
      </c>
      <c r="G367" s="124"/>
      <c r="H367" s="124"/>
      <c r="I367" s="124"/>
      <c r="J367" s="193"/>
      <c r="K367" s="137"/>
      <c r="L367" s="131" t="s">
        <v>1161</v>
      </c>
      <c r="M367" s="137" t="s">
        <v>13</v>
      </c>
      <c r="N367" s="456"/>
      <c r="O367" s="114"/>
      <c r="P367" s="114"/>
      <c r="Q367" s="114"/>
      <c r="R367" s="137"/>
    </row>
    <row r="368" spans="1:18" s="317" customFormat="1" ht="51" x14ac:dyDescent="0.2">
      <c r="A368" s="313" t="s">
        <v>1076</v>
      </c>
      <c r="B368" s="721" t="s">
        <v>3272</v>
      </c>
      <c r="C368" s="314"/>
      <c r="D368" s="314"/>
      <c r="E368" s="314"/>
      <c r="F368" s="314"/>
      <c r="G368" s="314"/>
      <c r="H368" s="314"/>
      <c r="I368" s="314"/>
      <c r="J368" s="315"/>
      <c r="K368" s="316"/>
      <c r="M368" s="319" t="s">
        <v>399</v>
      </c>
      <c r="N368" s="434"/>
      <c r="O368" s="443"/>
      <c r="P368" s="443"/>
      <c r="Q368" s="443"/>
      <c r="R368" s="316"/>
    </row>
    <row r="369" spans="1:18" s="35" customFormat="1" ht="62.25" customHeight="1" x14ac:dyDescent="0.2">
      <c r="A369" s="131" t="s">
        <v>1583</v>
      </c>
      <c r="B369" s="131" t="s">
        <v>626</v>
      </c>
      <c r="C369" s="124"/>
      <c r="D369" s="124" t="s">
        <v>106</v>
      </c>
      <c r="E369" s="124">
        <v>0</v>
      </c>
      <c r="F369" s="124" t="s">
        <v>680</v>
      </c>
      <c r="G369" s="124"/>
      <c r="H369" s="124"/>
      <c r="I369" s="124"/>
      <c r="J369" s="193"/>
      <c r="K369" s="137" t="s">
        <v>794</v>
      </c>
      <c r="L369" s="138" t="s">
        <v>2433</v>
      </c>
      <c r="M369" s="137" t="s">
        <v>308</v>
      </c>
      <c r="N369" s="456"/>
      <c r="O369" s="114"/>
      <c r="P369" s="114"/>
      <c r="Q369" s="114"/>
      <c r="R369" s="137"/>
    </row>
    <row r="370" spans="1:18" s="131" customFormat="1" ht="51" x14ac:dyDescent="0.2">
      <c r="A370" s="131" t="s">
        <v>1040</v>
      </c>
      <c r="B370" s="131" t="s">
        <v>626</v>
      </c>
      <c r="C370" s="124"/>
      <c r="D370" s="124" t="s">
        <v>106</v>
      </c>
      <c r="E370" s="124">
        <v>0</v>
      </c>
      <c r="F370" s="124" t="s">
        <v>680</v>
      </c>
      <c r="G370" s="124"/>
      <c r="H370" s="124"/>
      <c r="I370" s="124"/>
      <c r="J370" s="193"/>
      <c r="K370" s="137"/>
      <c r="L370" s="131" t="s">
        <v>1315</v>
      </c>
      <c r="M370" s="137" t="s">
        <v>2015</v>
      </c>
      <c r="N370" s="456"/>
      <c r="O370" s="114"/>
      <c r="P370" s="114"/>
      <c r="Q370" s="114"/>
      <c r="R370" s="137"/>
    </row>
    <row r="371" spans="1:18" s="131" customFormat="1" ht="63.75" x14ac:dyDescent="0.2">
      <c r="A371" s="131" t="s">
        <v>1041</v>
      </c>
      <c r="B371" s="131" t="s">
        <v>626</v>
      </c>
      <c r="C371" s="124"/>
      <c r="D371" s="124" t="s">
        <v>106</v>
      </c>
      <c r="E371" s="124">
        <v>3</v>
      </c>
      <c r="F371" s="124">
        <v>1</v>
      </c>
      <c r="G371" s="124"/>
      <c r="H371" s="124"/>
      <c r="I371" s="124"/>
      <c r="J371" s="680" t="s">
        <v>685</v>
      </c>
      <c r="K371" s="137" t="s">
        <v>2188</v>
      </c>
      <c r="L371" s="131" t="s">
        <v>1251</v>
      </c>
      <c r="M371" s="137" t="str">
        <f>M357</f>
        <v>This function instigates a download attempt of an upgrade file package for the associated peripheral. The first argument denotes a URL of type string of the upgrade package. The second argument must be a hexstring representing a sha256 hash of the upgrade package denoted by the first argument for verification. The download attempt must occur in the background. For additional information, refer to the functions full description.</v>
      </c>
      <c r="N371" s="647" t="str">
        <f ca="1">HYPERLINK(CONCATENATE("[",filename_docx,"]qcom_",A371), "Yes")</f>
        <v>Yes</v>
      </c>
      <c r="O371" s="647" t="str">
        <f ca="1">HYPERLINK(CONCATENATE("[",filename,"]sth_pfwdownload"), "pfwdownload")</f>
        <v>pfwdownload</v>
      </c>
      <c r="P371" s="647" t="str">
        <f ca="1">HYPERLINK(CONCATENATE("[",filename,"]gt_","hexstring"), "hexstring")</f>
        <v>hexstring</v>
      </c>
      <c r="Q371" s="114"/>
      <c r="R371" s="137"/>
    </row>
    <row r="372" spans="1:18" s="35" customFormat="1" ht="51" x14ac:dyDescent="0.2">
      <c r="A372" s="131" t="s">
        <v>1042</v>
      </c>
      <c r="B372" s="131" t="s">
        <v>626</v>
      </c>
      <c r="C372" s="124"/>
      <c r="D372" s="124" t="s">
        <v>106</v>
      </c>
      <c r="E372" s="124">
        <v>0</v>
      </c>
      <c r="F372" s="124" t="s">
        <v>680</v>
      </c>
      <c r="G372" s="124"/>
      <c r="H372" s="124"/>
      <c r="I372" s="124"/>
      <c r="J372" s="193"/>
      <c r="K372" s="137"/>
      <c r="L372" s="131" t="s">
        <v>1161</v>
      </c>
      <c r="M372" s="137" t="s">
        <v>13</v>
      </c>
      <c r="N372" s="456"/>
      <c r="O372" s="114"/>
      <c r="P372" s="114"/>
      <c r="Q372" s="114"/>
      <c r="R372" s="137"/>
    </row>
    <row r="373" spans="1:18" s="342" customFormat="1" ht="51" x14ac:dyDescent="0.2">
      <c r="A373" s="342" t="s">
        <v>2006</v>
      </c>
      <c r="B373" s="131" t="s">
        <v>626</v>
      </c>
      <c r="C373" s="124"/>
      <c r="D373" s="124"/>
      <c r="E373" s="124">
        <v>2</v>
      </c>
      <c r="F373" s="124">
        <v>1</v>
      </c>
      <c r="G373" s="124"/>
      <c r="H373" s="124"/>
      <c r="I373" s="124" t="s">
        <v>106</v>
      </c>
      <c r="J373" s="193" t="s">
        <v>252</v>
      </c>
      <c r="K373" s="137" t="s">
        <v>608</v>
      </c>
      <c r="L373" s="131"/>
      <c r="M373" s="137" t="s">
        <v>1987</v>
      </c>
      <c r="N373" s="371"/>
      <c r="O373" s="371"/>
      <c r="P373" s="371"/>
      <c r="Q373" s="371"/>
      <c r="R373" s="528"/>
    </row>
    <row r="374" spans="1:18" s="35" customFormat="1" x14ac:dyDescent="0.2">
      <c r="A374" s="131" t="s">
        <v>1572</v>
      </c>
      <c r="B374" s="131" t="s">
        <v>626</v>
      </c>
      <c r="C374" s="124"/>
      <c r="D374" s="124" t="s">
        <v>106</v>
      </c>
      <c r="E374" s="124">
        <v>0</v>
      </c>
      <c r="F374" s="124" t="s">
        <v>680</v>
      </c>
      <c r="G374" s="124"/>
      <c r="H374" s="124"/>
      <c r="I374" s="124"/>
      <c r="J374" s="193"/>
      <c r="K374" s="137"/>
      <c r="L374" s="131" t="s">
        <v>1252</v>
      </c>
      <c r="M374" s="137" t="s">
        <v>1567</v>
      </c>
      <c r="N374" s="456"/>
      <c r="O374" s="114"/>
      <c r="P374" s="114"/>
      <c r="Q374" s="114"/>
      <c r="R374" s="137"/>
    </row>
    <row r="375" spans="1:18" s="342" customFormat="1" ht="76.5" x14ac:dyDescent="0.2">
      <c r="A375" s="342" t="s">
        <v>1573</v>
      </c>
      <c r="B375" s="131" t="s">
        <v>626</v>
      </c>
      <c r="C375" s="124"/>
      <c r="D375" s="124" t="s">
        <v>106</v>
      </c>
      <c r="E375" s="124">
        <v>2</v>
      </c>
      <c r="F375" s="124">
        <v>1</v>
      </c>
      <c r="G375" s="124"/>
      <c r="H375" s="124"/>
      <c r="I375" s="124"/>
      <c r="J375" s="193" t="s">
        <v>252</v>
      </c>
      <c r="K375" s="137" t="s">
        <v>761</v>
      </c>
      <c r="L375" s="131" t="s">
        <v>1251</v>
      </c>
      <c r="M375" s="137" t="s">
        <v>1568</v>
      </c>
      <c r="N375" s="371"/>
      <c r="O375" s="371"/>
      <c r="P375" s="371"/>
      <c r="Q375" s="371"/>
      <c r="R375" s="528"/>
    </row>
    <row r="376" spans="1:18" s="317" customFormat="1" ht="51" x14ac:dyDescent="0.2">
      <c r="A376" s="313" t="s">
        <v>1077</v>
      </c>
      <c r="B376" s="721" t="s">
        <v>3273</v>
      </c>
      <c r="C376" s="314"/>
      <c r="D376" s="314"/>
      <c r="E376" s="314"/>
      <c r="F376" s="314"/>
      <c r="G376" s="314"/>
      <c r="H376" s="314"/>
      <c r="I376" s="314"/>
      <c r="J376" s="315"/>
      <c r="K376" s="316"/>
      <c r="M376" s="319" t="s">
        <v>399</v>
      </c>
      <c r="N376" s="434"/>
      <c r="O376" s="443"/>
      <c r="P376" s="443"/>
      <c r="Q376" s="443"/>
      <c r="R376" s="316"/>
    </row>
    <row r="377" spans="1:18" s="35" customFormat="1" ht="63.75" x14ac:dyDescent="0.2">
      <c r="A377" s="131" t="s">
        <v>1582</v>
      </c>
      <c r="B377" s="131" t="s">
        <v>430</v>
      </c>
      <c r="C377" s="124"/>
      <c r="D377" s="124" t="s">
        <v>106</v>
      </c>
      <c r="E377" s="124">
        <v>0</v>
      </c>
      <c r="F377" s="124" t="s">
        <v>680</v>
      </c>
      <c r="G377" s="124"/>
      <c r="H377" s="124"/>
      <c r="I377" s="124"/>
      <c r="J377" s="193"/>
      <c r="K377" s="137" t="s">
        <v>794</v>
      </c>
      <c r="L377" s="138" t="s">
        <v>2433</v>
      </c>
      <c r="M377" s="137" t="s">
        <v>308</v>
      </c>
      <c r="N377" s="456"/>
      <c r="O377" s="114"/>
      <c r="P377" s="114"/>
      <c r="Q377" s="114"/>
      <c r="R377" s="137"/>
    </row>
    <row r="378" spans="1:18" s="35" customFormat="1" ht="57" customHeight="1" x14ac:dyDescent="0.2">
      <c r="A378" s="131" t="s">
        <v>1043</v>
      </c>
      <c r="B378" s="131" t="s">
        <v>430</v>
      </c>
      <c r="C378" s="124"/>
      <c r="D378" s="124" t="s">
        <v>106</v>
      </c>
      <c r="E378" s="124">
        <v>2</v>
      </c>
      <c r="F378" s="124">
        <v>1</v>
      </c>
      <c r="G378" s="124"/>
      <c r="H378" s="124"/>
      <c r="I378" s="124" t="s">
        <v>2446</v>
      </c>
      <c r="J378" s="193"/>
      <c r="K378" s="137" t="s">
        <v>2179</v>
      </c>
      <c r="L378" s="131" t="s">
        <v>1251</v>
      </c>
      <c r="M378" s="137" t="s">
        <v>2180</v>
      </c>
      <c r="N378" s="456"/>
      <c r="O378" s="647" t="str">
        <f ca="1">HYPERLINK(CONCATENATE("[",filename,"]sth_",A378), "Y")</f>
        <v>Y</v>
      </c>
      <c r="P378" s="647" t="str">
        <f ca="1">HYPERLINK(CONCATENATE("[",filename,"]gt_","camt"), "camt")</f>
        <v>camt</v>
      </c>
      <c r="Q378" s="647" t="str">
        <f ca="1">HYPERLINK(CONCATENATE("[",filename,"]gt_","defrefill"), "defrefill")</f>
        <v>defrefill</v>
      </c>
      <c r="R378" s="137"/>
    </row>
    <row r="379" spans="1:18" s="297" customFormat="1" ht="25.5" x14ac:dyDescent="0.2">
      <c r="A379" s="131" t="s">
        <v>1530</v>
      </c>
      <c r="B379" s="131" t="s">
        <v>430</v>
      </c>
      <c r="C379" s="124"/>
      <c r="D379" s="124" t="s">
        <v>106</v>
      </c>
      <c r="E379" s="124">
        <v>2</v>
      </c>
      <c r="F379" s="124">
        <v>1</v>
      </c>
      <c r="G379" s="124"/>
      <c r="H379" s="124"/>
      <c r="I379" s="124"/>
      <c r="J379" s="193"/>
      <c r="K379" s="137"/>
      <c r="L379" s="137" t="s">
        <v>2435</v>
      </c>
      <c r="M379" s="137" t="s">
        <v>2178</v>
      </c>
      <c r="N379" s="456"/>
      <c r="O379" s="114"/>
      <c r="P379" s="647" t="str">
        <f ca="1">HYPERLINK(CONCATENATE("[",filename,"]gt_","camt"), "camt")</f>
        <v>camt</v>
      </c>
      <c r="Q379" s="114"/>
      <c r="R379" s="137"/>
    </row>
    <row r="380" spans="1:18" s="35" customFormat="1" ht="63.75" x14ac:dyDescent="0.2">
      <c r="A380" s="131" t="s">
        <v>1044</v>
      </c>
      <c r="B380" s="131" t="s">
        <v>430</v>
      </c>
      <c r="C380" s="124"/>
      <c r="D380" s="124" t="s">
        <v>106</v>
      </c>
      <c r="E380" s="124">
        <v>2</v>
      </c>
      <c r="F380" s="124">
        <v>1</v>
      </c>
      <c r="G380" s="124"/>
      <c r="H380" s="124"/>
      <c r="I380" s="124" t="s">
        <v>1718</v>
      </c>
      <c r="J380" s="193"/>
      <c r="K380" s="131" t="s">
        <v>2141</v>
      </c>
      <c r="L380" s="131" t="s">
        <v>1251</v>
      </c>
      <c r="M380" s="137" t="s">
        <v>2455</v>
      </c>
      <c r="N380" s="456"/>
      <c r="O380" s="647" t="str">
        <f ca="1">HYPERLINK(CONCATENATE("[",filename,"]sth_",A380), "Y")</f>
        <v>Y</v>
      </c>
      <c r="P380" s="647" t="s">
        <v>19</v>
      </c>
      <c r="Q380" s="114"/>
      <c r="R380" s="137"/>
    </row>
    <row r="381" spans="1:18" s="35" customFormat="1" ht="25.5" x14ac:dyDescent="0.2">
      <c r="A381" s="131" t="s">
        <v>1574</v>
      </c>
      <c r="B381" s="131" t="s">
        <v>430</v>
      </c>
      <c r="C381" s="124"/>
      <c r="D381" s="124" t="s">
        <v>106</v>
      </c>
      <c r="E381" s="124">
        <v>0</v>
      </c>
      <c r="F381" s="124" t="s">
        <v>680</v>
      </c>
      <c r="G381" s="124"/>
      <c r="H381" s="124"/>
      <c r="I381" s="124"/>
      <c r="J381" s="193"/>
      <c r="K381" s="137"/>
      <c r="L381" s="131" t="s">
        <v>2436</v>
      </c>
      <c r="M381" s="137" t="s">
        <v>2166</v>
      </c>
      <c r="N381" s="456"/>
      <c r="O381" s="114"/>
      <c r="P381" s="114"/>
      <c r="Q381" s="114"/>
      <c r="R381" s="137"/>
    </row>
    <row r="382" spans="1:18" s="35" customFormat="1" ht="113.25" customHeight="1" x14ac:dyDescent="0.2">
      <c r="A382" s="131" t="s">
        <v>1575</v>
      </c>
      <c r="B382" s="131" t="s">
        <v>430</v>
      </c>
      <c r="C382" s="124"/>
      <c r="D382" s="124" t="s">
        <v>106</v>
      </c>
      <c r="E382" s="124">
        <v>3</v>
      </c>
      <c r="F382" s="124">
        <v>1</v>
      </c>
      <c r="G382" s="124"/>
      <c r="H382" s="124"/>
      <c r="I382" s="124" t="s">
        <v>1718</v>
      </c>
      <c r="J382" s="193"/>
      <c r="K382" s="137" t="s">
        <v>2148</v>
      </c>
      <c r="L382" s="131" t="s">
        <v>1464</v>
      </c>
      <c r="M382" s="137" t="s">
        <v>2367</v>
      </c>
      <c r="N382" s="456"/>
      <c r="O382" s="647" t="str">
        <f ca="1">HYPERLINK(CONCATENATE("[",filename,"]sth_",A382), "Y")</f>
        <v>Y</v>
      </c>
      <c r="P382" s="114"/>
      <c r="Q382" s="114"/>
      <c r="R382" s="137"/>
    </row>
    <row r="383" spans="1:18" s="35" customFormat="1" ht="51" x14ac:dyDescent="0.2">
      <c r="A383" s="131" t="s">
        <v>1045</v>
      </c>
      <c r="B383" s="131" t="s">
        <v>430</v>
      </c>
      <c r="C383" s="124"/>
      <c r="D383" s="124" t="s">
        <v>106</v>
      </c>
      <c r="E383" s="124">
        <v>0</v>
      </c>
      <c r="F383" s="124" t="s">
        <v>680</v>
      </c>
      <c r="G383" s="124"/>
      <c r="H383" s="124"/>
      <c r="I383" s="124"/>
      <c r="J383" s="193"/>
      <c r="K383" s="137"/>
      <c r="L383" s="131" t="s">
        <v>1161</v>
      </c>
      <c r="M383" s="137" t="s">
        <v>13</v>
      </c>
      <c r="N383" s="456"/>
      <c r="O383" s="114"/>
      <c r="P383" s="114"/>
      <c r="Q383" s="114"/>
      <c r="R383" s="137"/>
    </row>
    <row r="384" spans="1:18" s="35" customFormat="1" ht="89.25" x14ac:dyDescent="0.2">
      <c r="A384" s="131" t="s">
        <v>1046</v>
      </c>
      <c r="B384" s="131" t="s">
        <v>430</v>
      </c>
      <c r="C384" s="124"/>
      <c r="D384" s="124" t="s">
        <v>1720</v>
      </c>
      <c r="E384" s="124">
        <v>2</v>
      </c>
      <c r="F384" s="124">
        <v>1</v>
      </c>
      <c r="G384" s="124"/>
      <c r="H384" s="124"/>
      <c r="I384" s="124" t="s">
        <v>1691</v>
      </c>
      <c r="J384" s="193"/>
      <c r="K384" s="137" t="s">
        <v>19</v>
      </c>
      <c r="L384" s="131" t="s">
        <v>2437</v>
      </c>
      <c r="M384" s="137" t="s">
        <v>3034</v>
      </c>
      <c r="N384" s="456"/>
      <c r="O384" s="647" t="str">
        <f ca="1">HYPERLINK(CONCATENATE("[",filename,"]sth_",A384), "Y")</f>
        <v>Y</v>
      </c>
      <c r="P384" s="647" t="s">
        <v>19</v>
      </c>
      <c r="Q384" s="114"/>
      <c r="R384" s="137"/>
    </row>
    <row r="385" spans="1:18" s="317" customFormat="1" ht="28.5" customHeight="1" x14ac:dyDescent="0.2">
      <c r="A385" s="313" t="s">
        <v>1807</v>
      </c>
      <c r="B385" s="721" t="s">
        <v>3274</v>
      </c>
      <c r="C385" s="314"/>
      <c r="D385" s="314"/>
      <c r="E385" s="314"/>
      <c r="F385" s="314"/>
      <c r="G385" s="314"/>
      <c r="H385" s="314"/>
      <c r="I385" s="314"/>
      <c r="J385" s="315"/>
      <c r="K385" s="316"/>
      <c r="M385" s="316"/>
      <c r="N385" s="434"/>
      <c r="O385" s="443"/>
      <c r="P385" s="443"/>
      <c r="Q385" s="443"/>
      <c r="R385" s="316"/>
    </row>
    <row r="386" spans="1:18" s="35" customFormat="1" ht="25.5" x14ac:dyDescent="0.2">
      <c r="A386" s="131" t="s">
        <v>317</v>
      </c>
      <c r="B386" s="131" t="s">
        <v>317</v>
      </c>
      <c r="C386" s="124"/>
      <c r="D386" s="124" t="s">
        <v>106</v>
      </c>
      <c r="E386" s="124">
        <v>1</v>
      </c>
      <c r="F386" s="124"/>
      <c r="G386" s="124"/>
      <c r="H386" s="124"/>
      <c r="I386" s="124"/>
      <c r="J386" s="193"/>
      <c r="K386" s="137" t="s">
        <v>1903</v>
      </c>
      <c r="L386" s="131" t="s">
        <v>1161</v>
      </c>
      <c r="M386" s="137" t="s">
        <v>104</v>
      </c>
      <c r="N386" s="456"/>
      <c r="O386" s="114"/>
      <c r="P386" s="114"/>
      <c r="Q386" s="114"/>
      <c r="R386" s="137"/>
    </row>
    <row r="387" spans="1:18" s="35" customFormat="1" ht="25.5" x14ac:dyDescent="0.2">
      <c r="A387" s="131" t="s">
        <v>1047</v>
      </c>
      <c r="B387" s="131" t="s">
        <v>317</v>
      </c>
      <c r="C387" s="124"/>
      <c r="D387" s="124"/>
      <c r="E387" s="124" t="s">
        <v>537</v>
      </c>
      <c r="F387" s="124">
        <v>1</v>
      </c>
      <c r="G387" s="124">
        <v>3</v>
      </c>
      <c r="H387" s="124"/>
      <c r="I387" s="124">
        <v>30</v>
      </c>
      <c r="J387" s="193"/>
      <c r="K387" s="137" t="s">
        <v>1359</v>
      </c>
      <c r="L387" s="131" t="s">
        <v>318</v>
      </c>
      <c r="M387" s="137" t="s">
        <v>37</v>
      </c>
      <c r="N387" s="647" t="str">
        <f ca="1">HYPERLINK(CONCATENATE("[",filename_docx,"]qcom_",A387), "Yes")</f>
        <v>Yes</v>
      </c>
      <c r="O387" s="647" t="str">
        <f ca="1">HYPERLINK(CONCATENATE("[",filename,"]sth_",A387), "Y")</f>
        <v>Y</v>
      </c>
      <c r="P387" s="647" t="s">
        <v>1160</v>
      </c>
      <c r="Q387" s="114"/>
      <c r="R387" s="137"/>
    </row>
    <row r="388" spans="1:18" s="131" customFormat="1" ht="38.25" x14ac:dyDescent="0.2">
      <c r="A388" s="131" t="s">
        <v>1554</v>
      </c>
      <c r="B388" s="131" t="s">
        <v>317</v>
      </c>
      <c r="C388" s="124"/>
      <c r="D388" s="124" t="s">
        <v>106</v>
      </c>
      <c r="E388" s="124"/>
      <c r="F388" s="124" t="s">
        <v>680</v>
      </c>
      <c r="G388" s="124"/>
      <c r="H388" s="124"/>
      <c r="I388" s="124"/>
      <c r="J388" s="193"/>
      <c r="K388" s="137" t="s">
        <v>3504</v>
      </c>
      <c r="L388" s="131" t="s">
        <v>1161</v>
      </c>
      <c r="M388" s="137" t="s">
        <v>1555</v>
      </c>
      <c r="N388" s="456"/>
      <c r="O388" s="114"/>
      <c r="P388" s="647" t="s">
        <v>1160</v>
      </c>
      <c r="Q388" s="114"/>
      <c r="R388" s="137"/>
    </row>
    <row r="389" spans="1:18" s="342" customFormat="1" ht="38.25" x14ac:dyDescent="0.2">
      <c r="A389" s="342" t="s">
        <v>1048</v>
      </c>
      <c r="B389" s="131" t="s">
        <v>317</v>
      </c>
      <c r="C389" s="124"/>
      <c r="D389" s="124" t="s">
        <v>106</v>
      </c>
      <c r="E389" s="124">
        <v>0</v>
      </c>
      <c r="F389" s="124">
        <v>1</v>
      </c>
      <c r="G389" s="124"/>
      <c r="H389" s="124"/>
      <c r="I389" s="124"/>
      <c r="J389" s="193" t="s">
        <v>252</v>
      </c>
      <c r="K389" s="137" t="s">
        <v>3505</v>
      </c>
      <c r="L389" s="137" t="s">
        <v>39</v>
      </c>
      <c r="M389" s="137" t="s">
        <v>38</v>
      </c>
      <c r="N389" s="371"/>
      <c r="O389" s="371"/>
      <c r="P389" s="647" t="s">
        <v>1160</v>
      </c>
      <c r="Q389" s="371"/>
      <c r="R389" s="528"/>
    </row>
    <row r="390" spans="1:18" s="317" customFormat="1" ht="28.5" customHeight="1" x14ac:dyDescent="0.2">
      <c r="A390" s="313" t="s">
        <v>3291</v>
      </c>
      <c r="B390" s="721" t="s">
        <v>1290</v>
      </c>
      <c r="C390" s="314"/>
      <c r="D390" s="314"/>
      <c r="E390" s="314"/>
      <c r="F390" s="314"/>
      <c r="G390" s="314"/>
      <c r="H390" s="314"/>
      <c r="I390" s="314"/>
      <c r="J390" s="315"/>
      <c r="K390" s="316"/>
      <c r="M390" s="316"/>
      <c r="N390" s="434"/>
      <c r="O390" s="443"/>
      <c r="P390" s="443"/>
      <c r="Q390" s="443"/>
      <c r="R390" s="316"/>
    </row>
    <row r="391" spans="1:18" s="35" customFormat="1" ht="25.5" x14ac:dyDescent="0.2">
      <c r="A391" s="131" t="s">
        <v>1291</v>
      </c>
      <c r="B391" s="131" t="s">
        <v>1292</v>
      </c>
      <c r="C391" s="124"/>
      <c r="D391" s="124" t="s">
        <v>106</v>
      </c>
      <c r="E391" s="124"/>
      <c r="F391" s="124"/>
      <c r="G391" s="124"/>
      <c r="H391" s="124"/>
      <c r="I391" s="124"/>
      <c r="J391" s="193"/>
      <c r="K391" s="137" t="s">
        <v>1625</v>
      </c>
      <c r="L391" s="131" t="s">
        <v>1161</v>
      </c>
      <c r="M391" s="137" t="s">
        <v>1297</v>
      </c>
      <c r="N391" s="647" t="str">
        <f ca="1">HYPERLINK(CONCATENATE("[",filename_docx,"]qcom_",A391), "Yes")</f>
        <v>Yes</v>
      </c>
      <c r="O391" s="114"/>
      <c r="P391" s="114"/>
      <c r="Q391" s="114"/>
      <c r="R391" s="137"/>
    </row>
    <row r="392" spans="1:18" s="35" customFormat="1" ht="25.5" x14ac:dyDescent="0.2">
      <c r="A392" s="131" t="s">
        <v>1293</v>
      </c>
      <c r="B392" s="131" t="s">
        <v>1292</v>
      </c>
      <c r="C392" s="124"/>
      <c r="D392" s="124"/>
      <c r="E392" s="124" t="s">
        <v>537</v>
      </c>
      <c r="F392" s="124">
        <v>1</v>
      </c>
      <c r="G392" s="124">
        <v>3</v>
      </c>
      <c r="H392" s="124"/>
      <c r="I392" s="124">
        <v>30</v>
      </c>
      <c r="J392" s="193"/>
      <c r="K392" s="137" t="s">
        <v>1359</v>
      </c>
      <c r="L392" s="131" t="s">
        <v>318</v>
      </c>
      <c r="M392" s="137" t="s">
        <v>36</v>
      </c>
      <c r="N392" s="647" t="str">
        <f ca="1">HYPERLINK(CONCATENATE("[",filename_docx,"]qcom_",A392), "Yes")</f>
        <v>Yes</v>
      </c>
      <c r="O392" s="647" t="str">
        <f ca="1">HYPERLINK(CONCATENATE("[",filename,"]sth_",A392), "Y")</f>
        <v>Y</v>
      </c>
      <c r="P392" s="647" t="s">
        <v>1160</v>
      </c>
      <c r="Q392" s="114"/>
      <c r="R392" s="137"/>
    </row>
    <row r="393" spans="1:18" s="131" customFormat="1" ht="38.25" x14ac:dyDescent="0.2">
      <c r="A393" s="131" t="s">
        <v>1294</v>
      </c>
      <c r="B393" s="131" t="s">
        <v>1292</v>
      </c>
      <c r="C393" s="124"/>
      <c r="D393" s="124" t="s">
        <v>106</v>
      </c>
      <c r="E393" s="124"/>
      <c r="F393" s="124" t="s">
        <v>680</v>
      </c>
      <c r="G393" s="124"/>
      <c r="H393" s="124"/>
      <c r="I393" s="124"/>
      <c r="J393" s="193"/>
      <c r="K393" s="137" t="s">
        <v>3504</v>
      </c>
      <c r="L393" s="131" t="s">
        <v>1161</v>
      </c>
      <c r="M393" s="137" t="s">
        <v>1556</v>
      </c>
      <c r="N393" s="456"/>
      <c r="O393" s="114"/>
      <c r="P393" s="647" t="s">
        <v>1160</v>
      </c>
      <c r="Q393" s="114"/>
      <c r="R393" s="137"/>
    </row>
    <row r="394" spans="1:18" s="342" customFormat="1" ht="38.25" x14ac:dyDescent="0.2">
      <c r="A394" s="342" t="s">
        <v>1295</v>
      </c>
      <c r="B394" s="131" t="s">
        <v>1292</v>
      </c>
      <c r="C394" s="124"/>
      <c r="D394" s="124" t="s">
        <v>106</v>
      </c>
      <c r="E394" s="124">
        <v>0</v>
      </c>
      <c r="F394" s="124">
        <v>1</v>
      </c>
      <c r="G394" s="124"/>
      <c r="H394" s="124"/>
      <c r="I394" s="124"/>
      <c r="J394" s="193" t="s">
        <v>252</v>
      </c>
      <c r="K394" s="137" t="s">
        <v>3505</v>
      </c>
      <c r="L394" s="137" t="s">
        <v>39</v>
      </c>
      <c r="M394" s="137" t="s">
        <v>1296</v>
      </c>
      <c r="N394" s="371" t="s">
        <v>639</v>
      </c>
      <c r="O394" s="371"/>
      <c r="P394" s="371"/>
      <c r="Q394" s="371"/>
      <c r="R394" s="528"/>
    </row>
    <row r="395" spans="1:18" s="317" customFormat="1" ht="28.5" customHeight="1" x14ac:dyDescent="0.2">
      <c r="A395" s="313" t="s">
        <v>1633</v>
      </c>
      <c r="B395" s="721" t="s">
        <v>3275</v>
      </c>
      <c r="C395" s="314"/>
      <c r="D395" s="314"/>
      <c r="E395" s="314"/>
      <c r="F395" s="314"/>
      <c r="G395" s="314"/>
      <c r="H395" s="314"/>
      <c r="I395" s="314"/>
      <c r="J395" s="315"/>
      <c r="K395" s="316"/>
      <c r="M395" s="316"/>
      <c r="N395" s="434"/>
      <c r="O395" s="443"/>
      <c r="P395" s="443"/>
      <c r="Q395" s="443"/>
      <c r="R395" s="316"/>
    </row>
    <row r="396" spans="1:18" s="297" customFormat="1" ht="38.25" x14ac:dyDescent="0.2">
      <c r="A396" s="131" t="s">
        <v>1682</v>
      </c>
      <c r="B396" s="131" t="s">
        <v>1633</v>
      </c>
      <c r="C396" s="124"/>
      <c r="D396" s="124"/>
      <c r="E396" s="124" t="s">
        <v>537</v>
      </c>
      <c r="F396" s="124">
        <v>1</v>
      </c>
      <c r="G396" s="124">
        <v>3</v>
      </c>
      <c r="H396" s="124"/>
      <c r="I396" s="124" t="s">
        <v>537</v>
      </c>
      <c r="J396" s="193"/>
      <c r="K396" s="137" t="s">
        <v>2883</v>
      </c>
      <c r="L396" s="131" t="s">
        <v>1251</v>
      </c>
      <c r="M396" s="137" t="s">
        <v>3108</v>
      </c>
      <c r="N396" s="647" t="str">
        <f ca="1">HYPERLINK(CONCATENATE("[",filename_docx,"]qcom_",A396), "Yes")</f>
        <v>Yes</v>
      </c>
      <c r="O396" s="647" t="str">
        <f ca="1">HYPERLINK(CONCATENATE("[",filename,"]sth_",A396), "Y")</f>
        <v>Y</v>
      </c>
      <c r="P396" s="647" t="s">
        <v>1160</v>
      </c>
      <c r="Q396" s="114"/>
      <c r="R396" s="137"/>
    </row>
    <row r="397" spans="1:18" s="297" customFormat="1" ht="63.75" x14ac:dyDescent="0.2">
      <c r="A397" s="131" t="s">
        <v>1683</v>
      </c>
      <c r="B397" s="131" t="s">
        <v>1633</v>
      </c>
      <c r="C397" s="124"/>
      <c r="D397" s="124" t="s">
        <v>106</v>
      </c>
      <c r="E397" s="124"/>
      <c r="F397" s="124" t="s">
        <v>680</v>
      </c>
      <c r="G397" s="124"/>
      <c r="H397" s="124"/>
      <c r="I397" s="124"/>
      <c r="J397" s="193"/>
      <c r="K397" s="171"/>
      <c r="L397" s="131" t="s">
        <v>761</v>
      </c>
      <c r="M397" s="137" t="s">
        <v>2884</v>
      </c>
      <c r="N397" s="456"/>
      <c r="O397" s="114"/>
      <c r="P397" s="114"/>
      <c r="Q397" s="114"/>
      <c r="R397" s="137"/>
    </row>
    <row r="398" spans="1:18" s="297" customFormat="1" ht="51" x14ac:dyDescent="0.2">
      <c r="A398" s="131" t="s">
        <v>1634</v>
      </c>
      <c r="B398" s="131" t="s">
        <v>1633</v>
      </c>
      <c r="C398" s="124"/>
      <c r="D398" s="124" t="s">
        <v>106</v>
      </c>
      <c r="E398" s="124"/>
      <c r="F398" s="124">
        <v>1</v>
      </c>
      <c r="G398" s="124"/>
      <c r="H398" s="124"/>
      <c r="I398" s="124"/>
      <c r="J398" s="193"/>
      <c r="K398" s="114" t="s">
        <v>3530</v>
      </c>
      <c r="L398" s="137" t="s">
        <v>1161</v>
      </c>
      <c r="M398" s="137" t="s">
        <v>1785</v>
      </c>
      <c r="N398" s="647" t="str">
        <f ca="1">HYPERLINK(CONCATENATE("[",filename_docx,"]qcom_",A398), "Yes")</f>
        <v>Yes</v>
      </c>
      <c r="O398" s="114"/>
      <c r="P398" s="114"/>
      <c r="Q398" s="114"/>
      <c r="R398" s="137"/>
    </row>
    <row r="399" spans="1:18" s="317" customFormat="1" ht="28.5" customHeight="1" x14ac:dyDescent="0.2">
      <c r="A399" s="313" t="s">
        <v>607</v>
      </c>
      <c r="B399" s="721" t="s">
        <v>3276</v>
      </c>
      <c r="C399" s="314"/>
      <c r="D399" s="314"/>
      <c r="E399" s="314"/>
      <c r="F399" s="314"/>
      <c r="G399" s="314"/>
      <c r="H399" s="314"/>
      <c r="I399" s="314"/>
      <c r="J399" s="315"/>
      <c r="K399" s="316"/>
      <c r="M399" s="722" t="s">
        <v>3320</v>
      </c>
      <c r="N399" s="434"/>
      <c r="O399" s="443"/>
      <c r="P399" s="443"/>
      <c r="Q399" s="443"/>
      <c r="R399" s="316"/>
    </row>
    <row r="400" spans="1:18" s="297" customFormat="1" x14ac:dyDescent="0.2">
      <c r="A400" s="131" t="s">
        <v>3277</v>
      </c>
      <c r="B400" s="131" t="s">
        <v>607</v>
      </c>
      <c r="C400" s="124"/>
      <c r="D400" s="124"/>
      <c r="E400" s="124"/>
      <c r="F400" s="124"/>
      <c r="G400" s="124"/>
      <c r="H400" s="124"/>
      <c r="I400" s="124"/>
      <c r="J400" s="193"/>
      <c r="K400" s="131" t="s">
        <v>438</v>
      </c>
      <c r="L400" s="137" t="s">
        <v>607</v>
      </c>
      <c r="M400" s="137" t="s">
        <v>3287</v>
      </c>
      <c r="N400" s="647"/>
      <c r="O400" s="114"/>
      <c r="P400" s="647" t="str">
        <f ca="1">HYPERLINK(CONCATENATE("[",filename,"]gt_","hexstring"), "hexstring")</f>
        <v>hexstring</v>
      </c>
      <c r="Q400" s="114"/>
      <c r="R400" s="137"/>
    </row>
    <row r="401" spans="1:18" s="35" customFormat="1" x14ac:dyDescent="0.2">
      <c r="A401" s="131" t="s">
        <v>3278</v>
      </c>
      <c r="B401" s="131" t="s">
        <v>607</v>
      </c>
      <c r="C401" s="124"/>
      <c r="D401" s="124"/>
      <c r="E401" s="124"/>
      <c r="F401" s="124"/>
      <c r="G401" s="124"/>
      <c r="H401" s="124"/>
      <c r="I401" s="124"/>
      <c r="J401" s="193"/>
      <c r="K401" s="131" t="s">
        <v>607</v>
      </c>
      <c r="L401" s="131" t="s">
        <v>438</v>
      </c>
      <c r="M401" s="137" t="s">
        <v>3286</v>
      </c>
      <c r="N401" s="456"/>
      <c r="O401" s="114"/>
      <c r="P401" s="647" t="str">
        <f ca="1">HYPERLINK(CONCATENATE("[",filename,"]gt_","hexstring"), "hexstring")</f>
        <v>hexstring</v>
      </c>
      <c r="Q401" s="114"/>
      <c r="R401" s="137"/>
    </row>
    <row r="402" spans="1:18" s="35" customFormat="1" ht="25.5" x14ac:dyDescent="0.2">
      <c r="A402" s="131" t="s">
        <v>3279</v>
      </c>
      <c r="B402" s="131" t="s">
        <v>607</v>
      </c>
      <c r="C402" s="124"/>
      <c r="D402" s="124"/>
      <c r="E402" s="124"/>
      <c r="F402" s="124"/>
      <c r="G402" s="124"/>
      <c r="H402" s="124"/>
      <c r="I402" s="124"/>
      <c r="J402" s="193"/>
      <c r="K402" s="131" t="s">
        <v>607</v>
      </c>
      <c r="L402" s="131" t="s">
        <v>608</v>
      </c>
      <c r="M402" s="137" t="s">
        <v>3303</v>
      </c>
      <c r="N402" s="456"/>
      <c r="O402" s="114"/>
      <c r="P402" s="114"/>
      <c r="Q402" s="114"/>
      <c r="R402" s="137"/>
    </row>
    <row r="403" spans="1:18" s="35" customFormat="1" ht="25.5" x14ac:dyDescent="0.2">
      <c r="A403" s="131" t="s">
        <v>3280</v>
      </c>
      <c r="B403" s="131" t="s">
        <v>607</v>
      </c>
      <c r="C403" s="124"/>
      <c r="D403" s="124"/>
      <c r="E403" s="124"/>
      <c r="F403" s="124"/>
      <c r="G403" s="124"/>
      <c r="H403" s="124"/>
      <c r="I403" s="124"/>
      <c r="J403" s="193"/>
      <c r="K403" s="137" t="s">
        <v>3282</v>
      </c>
      <c r="L403" s="131" t="s">
        <v>438</v>
      </c>
      <c r="M403" s="137" t="s">
        <v>3661</v>
      </c>
      <c r="N403" s="456"/>
      <c r="O403" s="114"/>
      <c r="P403" s="647" t="str">
        <f ca="1">HYPERLINK(CONCATENATE("[",filename,"]gt_","hexstring"), "hexstring")</f>
        <v>hexstring</v>
      </c>
      <c r="Q403" s="114"/>
      <c r="R403" s="137"/>
    </row>
    <row r="404" spans="1:18" s="35" customFormat="1" x14ac:dyDescent="0.2">
      <c r="A404" s="131" t="s">
        <v>3659</v>
      </c>
      <c r="B404" s="131" t="s">
        <v>607</v>
      </c>
      <c r="C404" s="124"/>
      <c r="D404" s="124"/>
      <c r="E404" s="124"/>
      <c r="F404" s="124"/>
      <c r="G404" s="124"/>
      <c r="H404" s="124"/>
      <c r="I404" s="124"/>
      <c r="J404" s="193"/>
      <c r="K404" s="137" t="s">
        <v>607</v>
      </c>
      <c r="L404" s="131" t="s">
        <v>607</v>
      </c>
      <c r="M404" s="137" t="s">
        <v>3660</v>
      </c>
      <c r="N404" s="456"/>
      <c r="O404" s="114"/>
      <c r="P404" s="647"/>
      <c r="Q404" s="114"/>
      <c r="R404" s="137"/>
    </row>
    <row r="405" spans="1:18" s="35" customFormat="1" x14ac:dyDescent="0.2">
      <c r="A405" s="131" t="s">
        <v>3281</v>
      </c>
      <c r="B405" s="131" t="s">
        <v>607</v>
      </c>
      <c r="C405" s="124"/>
      <c r="D405" s="124"/>
      <c r="E405" s="124"/>
      <c r="F405" s="124"/>
      <c r="G405" s="124"/>
      <c r="H405" s="124"/>
      <c r="I405" s="124"/>
      <c r="J405" s="193"/>
      <c r="K405" s="137" t="s">
        <v>438</v>
      </c>
      <c r="L405" s="131" t="s">
        <v>438</v>
      </c>
      <c r="M405" s="137" t="s">
        <v>3288</v>
      </c>
      <c r="N405" s="456"/>
      <c r="O405" s="114"/>
      <c r="P405" s="647" t="str">
        <f ca="1">HYPERLINK(CONCATENATE("[",filename,"]gt_","hexstring"), "hexstring")</f>
        <v>hexstring</v>
      </c>
      <c r="Q405" s="114"/>
      <c r="R405" s="137"/>
    </row>
    <row r="406" spans="1:18" s="35" customFormat="1" ht="25.5" x14ac:dyDescent="0.2">
      <c r="A406" s="131" t="s">
        <v>1853</v>
      </c>
      <c r="B406" s="131" t="s">
        <v>607</v>
      </c>
      <c r="C406" s="124"/>
      <c r="D406" s="124"/>
      <c r="E406" s="124"/>
      <c r="F406" s="124"/>
      <c r="G406" s="124"/>
      <c r="H406" s="124"/>
      <c r="I406" s="124"/>
      <c r="J406" s="193"/>
      <c r="K406" s="302" t="s">
        <v>1887</v>
      </c>
      <c r="L406" s="137" t="s">
        <v>3304</v>
      </c>
      <c r="M406" s="137" t="s">
        <v>3289</v>
      </c>
      <c r="N406" s="456"/>
      <c r="O406" s="114"/>
      <c r="P406" s="114"/>
      <c r="Q406" s="114"/>
      <c r="R406" s="137"/>
    </row>
    <row r="407" spans="1:18" s="35" customFormat="1" ht="25.5" x14ac:dyDescent="0.2">
      <c r="A407" s="131" t="s">
        <v>1852</v>
      </c>
      <c r="B407" s="131" t="s">
        <v>607</v>
      </c>
      <c r="C407" s="124"/>
      <c r="D407" s="124"/>
      <c r="E407" s="124"/>
      <c r="F407" s="124"/>
      <c r="G407" s="124"/>
      <c r="H407" s="124"/>
      <c r="I407" s="124"/>
      <c r="J407" s="193"/>
      <c r="K407" s="302" t="s">
        <v>3285</v>
      </c>
      <c r="L407" s="137" t="s">
        <v>3305</v>
      </c>
      <c r="M407" s="137" t="s">
        <v>3290</v>
      </c>
      <c r="N407" s="456"/>
      <c r="O407" s="114"/>
      <c r="P407" s="114"/>
      <c r="Q407" s="114"/>
      <c r="R407" s="137"/>
    </row>
    <row r="408" spans="1:18" s="35" customFormat="1" ht="120.75" customHeight="1" x14ac:dyDescent="0.2">
      <c r="A408" s="131" t="s">
        <v>3301</v>
      </c>
      <c r="B408" s="131" t="s">
        <v>3302</v>
      </c>
      <c r="C408" s="124"/>
      <c r="D408" s="124"/>
      <c r="E408" s="124"/>
      <c r="F408" s="124"/>
      <c r="G408" s="124"/>
      <c r="H408" s="124"/>
      <c r="I408" s="124"/>
      <c r="J408" s="193"/>
      <c r="K408" s="302" t="s">
        <v>761</v>
      </c>
      <c r="L408" s="131" t="s">
        <v>607</v>
      </c>
      <c r="M408" s="137" t="s">
        <v>3533</v>
      </c>
      <c r="N408" s="456"/>
      <c r="O408" s="114"/>
      <c r="P408" s="114"/>
      <c r="Q408" s="114"/>
      <c r="R408" s="137"/>
    </row>
    <row r="409" spans="1:18" s="317" customFormat="1" ht="28.5" customHeight="1" x14ac:dyDescent="0.2">
      <c r="A409" s="313" t="s">
        <v>1404</v>
      </c>
      <c r="B409" s="721" t="s">
        <v>3283</v>
      </c>
      <c r="C409" s="314"/>
      <c r="D409" s="314"/>
      <c r="E409" s="314"/>
      <c r="F409" s="314"/>
      <c r="G409" s="314"/>
      <c r="H409" s="314"/>
      <c r="I409" s="314"/>
      <c r="J409" s="315"/>
      <c r="K409" s="316"/>
      <c r="M409" s="316"/>
      <c r="N409" s="434"/>
      <c r="O409" s="443"/>
      <c r="P409" s="443"/>
      <c r="Q409" s="443"/>
      <c r="R409" s="316"/>
    </row>
    <row r="410" spans="1:18" s="35" customFormat="1" x14ac:dyDescent="0.2">
      <c r="A410" s="131" t="s">
        <v>1403</v>
      </c>
      <c r="B410" s="131" t="s">
        <v>817</v>
      </c>
      <c r="C410" s="124"/>
      <c r="D410" s="124"/>
      <c r="E410" s="124"/>
      <c r="F410" s="124"/>
      <c r="G410" s="124"/>
      <c r="H410" s="124"/>
      <c r="I410" s="124"/>
      <c r="J410" s="193"/>
      <c r="K410" s="137"/>
      <c r="L410" s="131"/>
      <c r="M410" s="137" t="s">
        <v>544</v>
      </c>
      <c r="N410" s="456"/>
      <c r="O410" s="114"/>
      <c r="P410" s="114"/>
      <c r="Q410" s="114"/>
      <c r="R410" s="137"/>
    </row>
    <row r="411" spans="1:18" s="35" customFormat="1" x14ac:dyDescent="0.2">
      <c r="A411" s="131" t="s">
        <v>1403</v>
      </c>
      <c r="B411" s="131" t="s">
        <v>817</v>
      </c>
      <c r="C411" s="124"/>
      <c r="D411" s="124"/>
      <c r="E411" s="124"/>
      <c r="F411" s="124"/>
      <c r="G411" s="124"/>
      <c r="H411" s="124"/>
      <c r="I411" s="124"/>
      <c r="J411" s="193"/>
      <c r="K411" s="137"/>
      <c r="L411" s="131"/>
      <c r="M411" s="137" t="s">
        <v>543</v>
      </c>
      <c r="N411" s="456"/>
      <c r="O411" s="114"/>
      <c r="P411" s="114"/>
      <c r="Q411" s="114"/>
      <c r="R411" s="137"/>
    </row>
    <row r="412" spans="1:18" s="35" customFormat="1" x14ac:dyDescent="0.2">
      <c r="A412" s="131" t="s">
        <v>1403</v>
      </c>
      <c r="B412" s="131" t="s">
        <v>817</v>
      </c>
      <c r="C412" s="124"/>
      <c r="D412" s="124"/>
      <c r="E412" s="124"/>
      <c r="F412" s="124"/>
      <c r="G412" s="124"/>
      <c r="H412" s="124"/>
      <c r="I412" s="124"/>
      <c r="J412" s="193"/>
      <c r="K412" s="137"/>
      <c r="L412" s="131"/>
      <c r="M412" s="137" t="s">
        <v>1550</v>
      </c>
      <c r="N412" s="456"/>
      <c r="O412" s="114"/>
      <c r="P412" s="114"/>
      <c r="Q412" s="114"/>
      <c r="R412" s="137"/>
    </row>
    <row r="413" spans="1:18" s="35" customFormat="1" x14ac:dyDescent="0.2">
      <c r="A413" s="131" t="s">
        <v>1403</v>
      </c>
      <c r="B413" s="131" t="s">
        <v>817</v>
      </c>
      <c r="C413" s="124"/>
      <c r="D413" s="124"/>
      <c r="E413" s="124"/>
      <c r="F413" s="124"/>
      <c r="G413" s="124"/>
      <c r="H413" s="124"/>
      <c r="I413" s="124"/>
      <c r="J413" s="193"/>
      <c r="K413" s="137"/>
      <c r="L413" s="131"/>
      <c r="M413" s="137" t="s">
        <v>1637</v>
      </c>
      <c r="N413" s="456"/>
      <c r="O413" s="114"/>
      <c r="P413" s="114"/>
      <c r="Q413" s="114"/>
      <c r="R413" s="137"/>
    </row>
    <row r="414" spans="1:18" s="35" customFormat="1" x14ac:dyDescent="0.2">
      <c r="A414" s="131" t="s">
        <v>1403</v>
      </c>
      <c r="B414" s="131" t="s">
        <v>817</v>
      </c>
      <c r="C414" s="124"/>
      <c r="D414" s="124"/>
      <c r="E414" s="124"/>
      <c r="F414" s="124"/>
      <c r="G414" s="124"/>
      <c r="H414" s="124"/>
      <c r="I414" s="124"/>
      <c r="J414" s="193"/>
      <c r="K414" s="137"/>
      <c r="L414" s="131"/>
      <c r="M414" s="137" t="s">
        <v>682</v>
      </c>
      <c r="N414" s="456"/>
      <c r="O414" s="114"/>
      <c r="P414" s="114"/>
      <c r="Q414" s="114"/>
      <c r="R414" s="137"/>
    </row>
    <row r="415" spans="1:18" s="35" customFormat="1" ht="25.5" x14ac:dyDescent="0.2">
      <c r="A415" s="131" t="s">
        <v>1403</v>
      </c>
      <c r="B415" s="131" t="s">
        <v>817</v>
      </c>
      <c r="C415" s="124"/>
      <c r="D415" s="124"/>
      <c r="E415" s="124"/>
      <c r="F415" s="124"/>
      <c r="G415" s="124"/>
      <c r="H415" s="124"/>
      <c r="I415" s="124"/>
      <c r="J415" s="193"/>
      <c r="K415" s="137"/>
      <c r="L415" s="131"/>
      <c r="M415" s="137" t="s">
        <v>3043</v>
      </c>
      <c r="N415" s="456"/>
      <c r="O415" s="114"/>
      <c r="P415" s="114"/>
      <c r="Q415" s="114"/>
      <c r="R415" s="137"/>
    </row>
    <row r="416" spans="1:18" s="725" customFormat="1" ht="25.5" x14ac:dyDescent="0.2">
      <c r="A416" s="725" t="s">
        <v>1403</v>
      </c>
      <c r="B416" s="725" t="s">
        <v>817</v>
      </c>
      <c r="C416" s="726"/>
      <c r="D416" s="726"/>
      <c r="E416" s="726"/>
      <c r="F416" s="726"/>
      <c r="G416" s="726"/>
      <c r="H416" s="726"/>
      <c r="I416" s="726"/>
      <c r="J416" s="727"/>
      <c r="K416" s="728"/>
      <c r="M416" s="728" t="s">
        <v>3333</v>
      </c>
      <c r="N416" s="729"/>
      <c r="O416" s="730">
        <f ca="1">COUNTA('Lua-API'!O4:O415)</f>
        <v>115</v>
      </c>
      <c r="P416" s="731"/>
      <c r="Q416" s="731"/>
      <c r="R416" s="728"/>
    </row>
    <row r="417" spans="1:18" s="35" customFormat="1" x14ac:dyDescent="0.2">
      <c r="A417" s="131"/>
      <c r="B417" s="131"/>
      <c r="C417" s="124"/>
      <c r="D417" s="124"/>
      <c r="E417" s="124"/>
      <c r="F417" s="124"/>
      <c r="G417" s="124"/>
      <c r="H417" s="124"/>
      <c r="I417" s="124"/>
      <c r="J417" s="193"/>
      <c r="K417" s="137"/>
      <c r="L417" s="131"/>
      <c r="M417" s="137"/>
      <c r="N417" s="456"/>
      <c r="O417" s="114"/>
      <c r="P417" s="114"/>
      <c r="Q417" s="114"/>
      <c r="R417" s="137"/>
    </row>
    <row r="418" spans="1:18" s="35" customFormat="1" x14ac:dyDescent="0.2">
      <c r="A418" s="131"/>
      <c r="B418" s="131"/>
      <c r="C418" s="124"/>
      <c r="D418" s="124"/>
      <c r="E418" s="124"/>
      <c r="F418" s="124"/>
      <c r="G418" s="124"/>
      <c r="H418" s="124"/>
      <c r="I418" s="124"/>
      <c r="J418" s="193"/>
      <c r="K418" s="137"/>
      <c r="L418" s="131"/>
      <c r="M418" s="137"/>
      <c r="N418" s="456"/>
      <c r="O418" s="114"/>
      <c r="P418" s="114"/>
      <c r="Q418" s="114"/>
      <c r="R418" s="137"/>
    </row>
    <row r="419" spans="1:18" s="35" customFormat="1" x14ac:dyDescent="0.2">
      <c r="A419" s="131"/>
      <c r="B419" s="131"/>
      <c r="C419" s="124"/>
      <c r="D419" s="124"/>
      <c r="E419" s="124"/>
      <c r="F419" s="124"/>
      <c r="G419" s="124"/>
      <c r="H419" s="124"/>
      <c r="I419" s="124"/>
      <c r="J419" s="193"/>
      <c r="K419" s="137"/>
      <c r="L419" s="131"/>
      <c r="M419" s="137"/>
      <c r="N419" s="456"/>
      <c r="O419" s="114"/>
      <c r="P419" s="114"/>
      <c r="Q419" s="114"/>
      <c r="R419" s="137"/>
    </row>
    <row r="420" spans="1:18" s="35" customFormat="1" x14ac:dyDescent="0.2">
      <c r="A420" s="131"/>
      <c r="B420" s="131"/>
      <c r="C420" s="124"/>
      <c r="D420" s="124"/>
      <c r="E420" s="124"/>
      <c r="F420" s="124"/>
      <c r="G420" s="124"/>
      <c r="H420" s="124"/>
      <c r="I420" s="124"/>
      <c r="J420" s="193"/>
      <c r="K420" s="137"/>
      <c r="L420" s="131"/>
      <c r="M420" s="137"/>
      <c r="N420" s="456"/>
      <c r="O420" s="114"/>
      <c r="P420" s="114"/>
      <c r="Q420" s="114"/>
      <c r="R420" s="137"/>
    </row>
    <row r="421" spans="1:18" s="35" customFormat="1" x14ac:dyDescent="0.2">
      <c r="A421" s="131"/>
      <c r="B421" s="131"/>
      <c r="C421" s="124"/>
      <c r="D421" s="124"/>
      <c r="E421" s="124"/>
      <c r="F421" s="124"/>
      <c r="G421" s="124"/>
      <c r="H421" s="124"/>
      <c r="I421" s="124"/>
      <c r="J421" s="193"/>
      <c r="K421" s="137"/>
      <c r="L421" s="131"/>
      <c r="M421" s="137"/>
      <c r="N421" s="456"/>
      <c r="O421" s="114"/>
      <c r="P421" s="114"/>
      <c r="Q421" s="114"/>
      <c r="R421" s="137"/>
    </row>
    <row r="422" spans="1:18" s="35" customFormat="1" x14ac:dyDescent="0.2">
      <c r="A422" s="131"/>
      <c r="B422" s="131"/>
      <c r="C422" s="124"/>
      <c r="D422" s="124"/>
      <c r="E422" s="124"/>
      <c r="F422" s="124"/>
      <c r="G422" s="124"/>
      <c r="H422" s="124"/>
      <c r="I422" s="124"/>
      <c r="J422" s="193"/>
      <c r="K422" s="137"/>
      <c r="L422" s="131"/>
      <c r="M422" s="137"/>
      <c r="N422" s="456"/>
      <c r="O422" s="114"/>
      <c r="P422" s="114"/>
      <c r="Q422" s="114"/>
      <c r="R422" s="137"/>
    </row>
    <row r="423" spans="1:18" s="35" customFormat="1" x14ac:dyDescent="0.2">
      <c r="A423" s="131"/>
      <c r="B423" s="131"/>
      <c r="C423" s="124"/>
      <c r="D423" s="124"/>
      <c r="E423" s="124"/>
      <c r="F423" s="124"/>
      <c r="G423" s="124"/>
      <c r="H423" s="124"/>
      <c r="I423" s="124"/>
      <c r="J423" s="193"/>
      <c r="K423" s="137"/>
      <c r="L423" s="131"/>
      <c r="M423" s="137"/>
      <c r="N423" s="456"/>
      <c r="O423" s="114"/>
      <c r="P423" s="114"/>
      <c r="Q423" s="114"/>
      <c r="R423" s="137"/>
    </row>
    <row r="424" spans="1:18" s="35" customFormat="1" x14ac:dyDescent="0.2">
      <c r="A424" s="131"/>
      <c r="B424" s="131"/>
      <c r="C424" s="124"/>
      <c r="D424" s="124"/>
      <c r="E424" s="124"/>
      <c r="F424" s="124"/>
      <c r="G424" s="124"/>
      <c r="H424" s="124"/>
      <c r="I424" s="124"/>
      <c r="J424" s="193"/>
      <c r="K424" s="137"/>
      <c r="L424" s="131"/>
      <c r="M424" s="137"/>
      <c r="N424" s="456"/>
      <c r="O424" s="114"/>
      <c r="P424" s="114"/>
      <c r="Q424" s="114"/>
      <c r="R424" s="137"/>
    </row>
    <row r="425" spans="1:18" s="35" customFormat="1" x14ac:dyDescent="0.2">
      <c r="A425" s="131"/>
      <c r="B425" s="131"/>
      <c r="C425" s="124"/>
      <c r="D425" s="124"/>
      <c r="E425" s="124"/>
      <c r="F425" s="124"/>
      <c r="G425" s="124"/>
      <c r="H425" s="124"/>
      <c r="I425" s="124"/>
      <c r="J425" s="193"/>
      <c r="K425" s="137"/>
      <c r="L425" s="131"/>
      <c r="M425" s="137"/>
      <c r="N425" s="456"/>
      <c r="O425" s="114"/>
      <c r="P425" s="114"/>
      <c r="Q425" s="114"/>
      <c r="R425" s="137"/>
    </row>
    <row r="426" spans="1:18" s="35" customFormat="1" x14ac:dyDescent="0.2">
      <c r="A426" s="131"/>
      <c r="B426" s="131"/>
      <c r="C426" s="124"/>
      <c r="D426" s="124"/>
      <c r="E426" s="124"/>
      <c r="F426" s="124"/>
      <c r="G426" s="124"/>
      <c r="H426" s="124"/>
      <c r="I426" s="124"/>
      <c r="J426" s="193"/>
      <c r="K426" s="137"/>
      <c r="L426" s="131"/>
      <c r="M426" s="137"/>
      <c r="N426" s="456"/>
      <c r="O426" s="114"/>
      <c r="P426" s="114"/>
      <c r="Q426" s="114"/>
      <c r="R426" s="137"/>
    </row>
    <row r="427" spans="1:18" s="35" customFormat="1" x14ac:dyDescent="0.2">
      <c r="A427" s="131"/>
      <c r="B427" s="131"/>
      <c r="C427" s="124"/>
      <c r="D427" s="124"/>
      <c r="E427" s="124"/>
      <c r="F427" s="124"/>
      <c r="G427" s="124"/>
      <c r="H427" s="124"/>
      <c r="I427" s="124"/>
      <c r="J427" s="193"/>
      <c r="K427" s="137"/>
      <c r="L427" s="131"/>
      <c r="M427" s="137"/>
      <c r="N427" s="456"/>
      <c r="O427" s="114"/>
      <c r="P427" s="114"/>
      <c r="Q427" s="114"/>
      <c r="R427" s="137"/>
    </row>
    <row r="428" spans="1:18" s="35" customFormat="1" x14ac:dyDescent="0.2">
      <c r="A428" s="131"/>
      <c r="B428" s="131"/>
      <c r="C428" s="124"/>
      <c r="D428" s="124"/>
      <c r="E428" s="124"/>
      <c r="F428" s="124"/>
      <c r="G428" s="124"/>
      <c r="H428" s="124"/>
      <c r="I428" s="124"/>
      <c r="J428" s="193"/>
      <c r="K428" s="137"/>
      <c r="L428" s="131"/>
      <c r="M428" s="137"/>
      <c r="N428" s="456"/>
      <c r="O428" s="114"/>
      <c r="P428" s="114"/>
      <c r="Q428" s="114"/>
      <c r="R428" s="137"/>
    </row>
    <row r="429" spans="1:18" s="35" customFormat="1" x14ac:dyDescent="0.2">
      <c r="A429" s="131"/>
      <c r="B429" s="131"/>
      <c r="C429" s="124"/>
      <c r="D429" s="124"/>
      <c r="E429" s="124"/>
      <c r="F429" s="124"/>
      <c r="G429" s="124"/>
      <c r="H429" s="124"/>
      <c r="I429" s="124"/>
      <c r="J429" s="193"/>
      <c r="K429" s="137"/>
      <c r="L429" s="131"/>
      <c r="M429" s="137"/>
      <c r="N429" s="456"/>
      <c r="O429" s="114"/>
      <c r="P429" s="114"/>
      <c r="Q429" s="114"/>
      <c r="R429" s="137"/>
    </row>
    <row r="430" spans="1:18" s="35" customFormat="1" x14ac:dyDescent="0.2">
      <c r="A430" s="131"/>
      <c r="B430" s="131"/>
      <c r="C430" s="124"/>
      <c r="D430" s="124"/>
      <c r="E430" s="124"/>
      <c r="F430" s="124"/>
      <c r="G430" s="124"/>
      <c r="H430" s="124"/>
      <c r="I430" s="124"/>
      <c r="J430" s="193"/>
      <c r="K430" s="137"/>
      <c r="L430" s="131"/>
      <c r="M430" s="137"/>
      <c r="N430" s="456"/>
      <c r="O430" s="114"/>
      <c r="P430" s="114"/>
      <c r="Q430" s="114"/>
      <c r="R430" s="137"/>
    </row>
    <row r="431" spans="1:18" s="35" customFormat="1" x14ac:dyDescent="0.2">
      <c r="A431" s="131"/>
      <c r="B431" s="131"/>
      <c r="C431" s="124"/>
      <c r="D431" s="124"/>
      <c r="E431" s="124"/>
      <c r="F431" s="124"/>
      <c r="G431" s="124"/>
      <c r="H431" s="124"/>
      <c r="I431" s="124"/>
      <c r="J431" s="193"/>
      <c r="K431" s="137"/>
      <c r="L431" s="131"/>
      <c r="M431" s="137"/>
      <c r="N431" s="456"/>
      <c r="O431" s="114"/>
      <c r="P431" s="114"/>
      <c r="Q431" s="114"/>
      <c r="R431" s="137"/>
    </row>
    <row r="432" spans="1:18" s="35" customFormat="1" x14ac:dyDescent="0.2">
      <c r="A432" s="131"/>
      <c r="B432" s="131"/>
      <c r="C432" s="124"/>
      <c r="D432" s="124"/>
      <c r="E432" s="124"/>
      <c r="F432" s="124"/>
      <c r="G432" s="124"/>
      <c r="H432" s="124"/>
      <c r="I432" s="124"/>
      <c r="J432" s="193"/>
      <c r="K432" s="137"/>
      <c r="L432" s="131"/>
      <c r="M432" s="137"/>
      <c r="N432" s="456"/>
      <c r="O432" s="114"/>
      <c r="P432" s="114"/>
      <c r="Q432" s="114"/>
      <c r="R432" s="137"/>
    </row>
    <row r="433" spans="1:18" s="35" customFormat="1" x14ac:dyDescent="0.2">
      <c r="A433" s="131"/>
      <c r="B433" s="131"/>
      <c r="C433" s="124"/>
      <c r="D433" s="124"/>
      <c r="E433" s="124"/>
      <c r="F433" s="124"/>
      <c r="G433" s="124"/>
      <c r="H433" s="124"/>
      <c r="I433" s="124"/>
      <c r="J433" s="193"/>
      <c r="K433" s="137"/>
      <c r="L433" s="131"/>
      <c r="M433" s="137"/>
      <c r="N433" s="456"/>
      <c r="O433" s="114"/>
      <c r="P433" s="114"/>
      <c r="Q433" s="114"/>
      <c r="R433" s="137"/>
    </row>
    <row r="434" spans="1:18" s="35" customFormat="1" x14ac:dyDescent="0.2">
      <c r="A434" s="131"/>
      <c r="B434" s="131"/>
      <c r="C434" s="124"/>
      <c r="D434" s="124"/>
      <c r="E434" s="124"/>
      <c r="F434" s="124"/>
      <c r="G434" s="124"/>
      <c r="H434" s="124"/>
      <c r="I434" s="124"/>
      <c r="J434" s="193"/>
      <c r="K434" s="137"/>
      <c r="L434" s="131"/>
      <c r="M434" s="137"/>
      <c r="N434" s="456"/>
      <c r="O434" s="114"/>
      <c r="P434" s="114"/>
      <c r="Q434" s="114"/>
      <c r="R434" s="137"/>
    </row>
    <row r="435" spans="1:18" s="35" customFormat="1" x14ac:dyDescent="0.2">
      <c r="A435" s="131"/>
      <c r="B435" s="131"/>
      <c r="C435" s="124"/>
      <c r="D435" s="124"/>
      <c r="E435" s="124"/>
      <c r="F435" s="124"/>
      <c r="G435" s="124"/>
      <c r="H435" s="124"/>
      <c r="I435" s="124"/>
      <c r="J435" s="193"/>
      <c r="K435" s="137"/>
      <c r="L435" s="131"/>
      <c r="M435" s="137"/>
      <c r="N435" s="456"/>
      <c r="O435" s="114"/>
      <c r="P435" s="114"/>
      <c r="Q435" s="114"/>
      <c r="R435" s="137"/>
    </row>
    <row r="436" spans="1:18" s="35" customFormat="1" x14ac:dyDescent="0.2">
      <c r="A436" s="131"/>
      <c r="B436" s="131"/>
      <c r="C436" s="124"/>
      <c r="D436" s="124"/>
      <c r="E436" s="124"/>
      <c r="F436" s="124"/>
      <c r="G436" s="124"/>
      <c r="H436" s="124"/>
      <c r="I436" s="124"/>
      <c r="J436" s="193"/>
      <c r="K436" s="137"/>
      <c r="L436" s="131"/>
      <c r="M436" s="137"/>
      <c r="N436" s="456"/>
      <c r="O436" s="114"/>
      <c r="P436" s="114"/>
      <c r="Q436" s="114"/>
      <c r="R436" s="137"/>
    </row>
    <row r="437" spans="1:18" s="35" customFormat="1" x14ac:dyDescent="0.2">
      <c r="A437" s="131"/>
      <c r="B437" s="131"/>
      <c r="C437" s="124"/>
      <c r="D437" s="124"/>
      <c r="E437" s="124"/>
      <c r="F437" s="124"/>
      <c r="G437" s="124"/>
      <c r="H437" s="124"/>
      <c r="I437" s="124"/>
      <c r="J437" s="193"/>
      <c r="K437" s="137"/>
      <c r="L437" s="131"/>
      <c r="M437" s="137"/>
      <c r="N437" s="456"/>
      <c r="O437" s="114"/>
      <c r="P437" s="114"/>
      <c r="Q437" s="114"/>
      <c r="R437" s="137"/>
    </row>
    <row r="438" spans="1:18" s="35" customFormat="1" x14ac:dyDescent="0.2">
      <c r="A438" s="131"/>
      <c r="B438" s="131"/>
      <c r="C438" s="124"/>
      <c r="D438" s="124"/>
      <c r="E438" s="124"/>
      <c r="F438" s="124"/>
      <c r="G438" s="124"/>
      <c r="H438" s="124"/>
      <c r="I438" s="124"/>
      <c r="J438" s="193"/>
      <c r="K438" s="137"/>
      <c r="L438" s="131"/>
      <c r="M438" s="137"/>
      <c r="N438" s="456"/>
      <c r="O438" s="114"/>
      <c r="P438" s="114"/>
      <c r="Q438" s="114"/>
      <c r="R438" s="137"/>
    </row>
    <row r="439" spans="1:18" s="35" customFormat="1" x14ac:dyDescent="0.2">
      <c r="A439" s="131"/>
      <c r="B439" s="131"/>
      <c r="C439" s="124"/>
      <c r="D439" s="124"/>
      <c r="E439" s="124"/>
      <c r="F439" s="124"/>
      <c r="G439" s="124"/>
      <c r="H439" s="124"/>
      <c r="I439" s="124"/>
      <c r="J439" s="193"/>
      <c r="K439" s="137"/>
      <c r="L439" s="131"/>
      <c r="M439" s="137"/>
      <c r="N439" s="456"/>
      <c r="O439" s="114"/>
      <c r="P439" s="114"/>
      <c r="Q439" s="114"/>
      <c r="R439" s="137"/>
    </row>
    <row r="440" spans="1:18" s="35" customFormat="1" x14ac:dyDescent="0.2">
      <c r="A440" s="131"/>
      <c r="B440" s="131"/>
      <c r="C440" s="124"/>
      <c r="D440" s="124"/>
      <c r="E440" s="124"/>
      <c r="F440" s="124"/>
      <c r="G440" s="124"/>
      <c r="H440" s="124"/>
      <c r="I440" s="124"/>
      <c r="J440" s="193"/>
      <c r="K440" s="137"/>
      <c r="L440" s="131"/>
      <c r="M440" s="137"/>
      <c r="N440" s="456"/>
      <c r="O440" s="114"/>
      <c r="P440" s="114"/>
      <c r="Q440" s="114"/>
      <c r="R440" s="137"/>
    </row>
    <row r="441" spans="1:18" s="35" customFormat="1" x14ac:dyDescent="0.2">
      <c r="A441" s="131"/>
      <c r="B441" s="131"/>
      <c r="C441" s="124"/>
      <c r="D441" s="124"/>
      <c r="E441" s="124"/>
      <c r="F441" s="124"/>
      <c r="G441" s="124"/>
      <c r="H441" s="124"/>
      <c r="I441" s="124"/>
      <c r="J441" s="193"/>
      <c r="K441" s="137"/>
      <c r="L441" s="131"/>
      <c r="M441" s="137"/>
      <c r="N441" s="456"/>
      <c r="O441" s="114"/>
      <c r="P441" s="114"/>
      <c r="Q441" s="114"/>
      <c r="R441" s="137"/>
    </row>
    <row r="442" spans="1:18" s="35" customFormat="1" x14ac:dyDescent="0.2">
      <c r="A442" s="131"/>
      <c r="B442" s="131"/>
      <c r="C442" s="124"/>
      <c r="D442" s="124"/>
      <c r="E442" s="124"/>
      <c r="F442" s="124"/>
      <c r="G442" s="124"/>
      <c r="H442" s="124"/>
      <c r="I442" s="124"/>
      <c r="J442" s="193"/>
      <c r="K442" s="137"/>
      <c r="L442" s="131"/>
      <c r="M442" s="137"/>
      <c r="N442" s="456"/>
      <c r="O442" s="114"/>
      <c r="P442" s="114"/>
      <c r="Q442" s="114"/>
      <c r="R442" s="137"/>
    </row>
    <row r="443" spans="1:18" s="35" customFormat="1" x14ac:dyDescent="0.2">
      <c r="A443" s="131"/>
      <c r="B443" s="131"/>
      <c r="C443" s="124"/>
      <c r="D443" s="124"/>
      <c r="E443" s="124"/>
      <c r="F443" s="124"/>
      <c r="G443" s="124"/>
      <c r="H443" s="124"/>
      <c r="I443" s="124"/>
      <c r="J443" s="193"/>
      <c r="K443" s="137"/>
      <c r="L443" s="131"/>
      <c r="M443" s="137"/>
      <c r="N443" s="456"/>
      <c r="O443" s="114"/>
      <c r="P443" s="114"/>
      <c r="Q443" s="114"/>
      <c r="R443" s="137"/>
    </row>
    <row r="444" spans="1:18" s="35" customFormat="1" x14ac:dyDescent="0.2">
      <c r="A444" s="131"/>
      <c r="B444" s="131"/>
      <c r="C444" s="124"/>
      <c r="D444" s="124"/>
      <c r="E444" s="124"/>
      <c r="F444" s="124"/>
      <c r="G444" s="124"/>
      <c r="H444" s="124"/>
      <c r="I444" s="124"/>
      <c r="J444" s="193"/>
      <c r="K444" s="137"/>
      <c r="L444" s="131"/>
      <c r="M444" s="137"/>
      <c r="N444" s="456"/>
      <c r="O444" s="114"/>
      <c r="P444" s="114"/>
      <c r="Q444" s="114"/>
      <c r="R444" s="137"/>
    </row>
    <row r="445" spans="1:18" s="35" customFormat="1" x14ac:dyDescent="0.2">
      <c r="A445" s="131"/>
      <c r="B445" s="131"/>
      <c r="C445" s="124"/>
      <c r="D445" s="124"/>
      <c r="E445" s="124"/>
      <c r="F445" s="124"/>
      <c r="G445" s="124"/>
      <c r="H445" s="124"/>
      <c r="I445" s="124"/>
      <c r="J445" s="193"/>
      <c r="K445" s="137"/>
      <c r="L445" s="131"/>
      <c r="M445" s="137"/>
      <c r="N445" s="456"/>
      <c r="O445" s="114"/>
      <c r="P445" s="114"/>
      <c r="Q445" s="114"/>
      <c r="R445" s="137"/>
    </row>
    <row r="446" spans="1:18" s="35" customFormat="1" x14ac:dyDescent="0.2">
      <c r="A446" s="131"/>
      <c r="B446" s="131"/>
      <c r="C446" s="124"/>
      <c r="D446" s="124"/>
      <c r="E446" s="124"/>
      <c r="F446" s="124"/>
      <c r="G446" s="124"/>
      <c r="H446" s="124"/>
      <c r="I446" s="124"/>
      <c r="J446" s="193"/>
      <c r="K446" s="137"/>
      <c r="L446" s="131"/>
      <c r="M446" s="137"/>
      <c r="N446" s="456"/>
      <c r="O446" s="114"/>
      <c r="P446" s="114"/>
      <c r="Q446" s="114"/>
      <c r="R446" s="137"/>
    </row>
    <row r="447" spans="1:18" s="35" customFormat="1" x14ac:dyDescent="0.2">
      <c r="A447" s="131"/>
      <c r="B447" s="131"/>
      <c r="C447" s="124"/>
      <c r="D447" s="124"/>
      <c r="E447" s="124"/>
      <c r="F447" s="124"/>
      <c r="G447" s="124"/>
      <c r="H447" s="124"/>
      <c r="I447" s="124"/>
      <c r="J447" s="193"/>
      <c r="K447" s="137"/>
      <c r="L447" s="131"/>
      <c r="M447" s="137"/>
      <c r="N447" s="456"/>
      <c r="O447" s="114"/>
      <c r="P447" s="114"/>
      <c r="Q447" s="114"/>
      <c r="R447" s="137"/>
    </row>
    <row r="448" spans="1:18" s="35" customFormat="1" x14ac:dyDescent="0.2">
      <c r="A448" s="131"/>
      <c r="B448" s="131"/>
      <c r="C448" s="124"/>
      <c r="D448" s="124"/>
      <c r="E448" s="124"/>
      <c r="F448" s="124"/>
      <c r="G448" s="124"/>
      <c r="H448" s="124"/>
      <c r="I448" s="124"/>
      <c r="J448" s="193"/>
      <c r="K448" s="137"/>
      <c r="L448" s="131"/>
      <c r="M448" s="137"/>
      <c r="N448" s="456"/>
      <c r="O448" s="114"/>
      <c r="P448" s="114"/>
      <c r="Q448" s="114"/>
      <c r="R448" s="137"/>
    </row>
    <row r="449" spans="1:18" s="35" customFormat="1" x14ac:dyDescent="0.2">
      <c r="A449" s="131"/>
      <c r="B449" s="131"/>
      <c r="C449" s="124"/>
      <c r="D449" s="124"/>
      <c r="E449" s="124"/>
      <c r="F449" s="124"/>
      <c r="G449" s="124"/>
      <c r="H449" s="124"/>
      <c r="I449" s="124"/>
      <c r="J449" s="193"/>
      <c r="K449" s="137"/>
      <c r="L449" s="131"/>
      <c r="M449" s="137"/>
      <c r="N449" s="456"/>
      <c r="O449" s="114"/>
      <c r="P449" s="114"/>
      <c r="Q449" s="114"/>
      <c r="R449" s="137"/>
    </row>
    <row r="450" spans="1:18" s="35" customFormat="1" x14ac:dyDescent="0.2">
      <c r="A450" s="131"/>
      <c r="B450" s="131"/>
      <c r="C450" s="124"/>
      <c r="D450" s="124"/>
      <c r="E450" s="124"/>
      <c r="F450" s="124"/>
      <c r="G450" s="124"/>
      <c r="H450" s="124"/>
      <c r="I450" s="124"/>
      <c r="J450" s="193"/>
      <c r="K450" s="137"/>
      <c r="L450" s="131"/>
      <c r="M450" s="137"/>
      <c r="N450" s="456"/>
      <c r="O450" s="114"/>
      <c r="P450" s="114"/>
      <c r="Q450" s="114"/>
      <c r="R450" s="137"/>
    </row>
    <row r="451" spans="1:18" s="35" customFormat="1" x14ac:dyDescent="0.2">
      <c r="A451" s="131"/>
      <c r="B451" s="131"/>
      <c r="C451" s="124"/>
      <c r="D451" s="124"/>
      <c r="E451" s="124"/>
      <c r="F451" s="124"/>
      <c r="G451" s="124"/>
      <c r="H451" s="124"/>
      <c r="I451" s="124"/>
      <c r="J451" s="193"/>
      <c r="K451" s="137"/>
      <c r="L451" s="131"/>
      <c r="M451" s="137"/>
      <c r="N451" s="456"/>
      <c r="O451" s="114"/>
      <c r="P451" s="114"/>
      <c r="Q451" s="114"/>
      <c r="R451" s="137"/>
    </row>
    <row r="452" spans="1:18" s="35" customFormat="1" x14ac:dyDescent="0.2">
      <c r="A452" s="131"/>
      <c r="B452" s="131"/>
      <c r="C452" s="124"/>
      <c r="D452" s="124"/>
      <c r="E452" s="124"/>
      <c r="F452" s="124"/>
      <c r="G452" s="124"/>
      <c r="H452" s="124"/>
      <c r="I452" s="124"/>
      <c r="J452" s="193"/>
      <c r="K452" s="137"/>
      <c r="L452" s="131"/>
      <c r="M452" s="137"/>
      <c r="N452" s="456"/>
      <c r="O452" s="114"/>
      <c r="P452" s="114"/>
      <c r="Q452" s="114"/>
      <c r="R452" s="137"/>
    </row>
    <row r="453" spans="1:18" s="35" customFormat="1" x14ac:dyDescent="0.2">
      <c r="A453" s="131"/>
      <c r="B453" s="131"/>
      <c r="C453" s="124"/>
      <c r="D453" s="124"/>
      <c r="E453" s="124"/>
      <c r="F453" s="124"/>
      <c r="G453" s="124"/>
      <c r="H453" s="124"/>
      <c r="I453" s="124"/>
      <c r="J453" s="193"/>
      <c r="K453" s="137"/>
      <c r="L453" s="131"/>
      <c r="M453" s="137"/>
      <c r="N453" s="456"/>
      <c r="O453" s="114"/>
      <c r="P453" s="114"/>
      <c r="Q453" s="114"/>
      <c r="R453" s="137"/>
    </row>
    <row r="454" spans="1:18" s="35" customFormat="1" x14ac:dyDescent="0.2">
      <c r="A454" s="131"/>
      <c r="B454" s="131"/>
      <c r="C454" s="124"/>
      <c r="D454" s="124"/>
      <c r="E454" s="124"/>
      <c r="F454" s="124"/>
      <c r="G454" s="124"/>
      <c r="H454" s="124"/>
      <c r="I454" s="124"/>
      <c r="J454" s="193"/>
      <c r="K454" s="137"/>
      <c r="L454" s="131"/>
      <c r="M454" s="137"/>
      <c r="N454" s="456"/>
      <c r="O454" s="114"/>
      <c r="P454" s="114"/>
      <c r="Q454" s="114"/>
      <c r="R454" s="137"/>
    </row>
    <row r="455" spans="1:18" s="35" customFormat="1" x14ac:dyDescent="0.2">
      <c r="A455" s="131"/>
      <c r="B455" s="131"/>
      <c r="C455" s="124"/>
      <c r="D455" s="124"/>
      <c r="E455" s="124"/>
      <c r="F455" s="124"/>
      <c r="G455" s="124"/>
      <c r="H455" s="124"/>
      <c r="I455" s="124"/>
      <c r="J455" s="193"/>
      <c r="K455" s="137"/>
      <c r="L455" s="131"/>
      <c r="M455" s="137"/>
      <c r="N455" s="456"/>
      <c r="O455" s="114"/>
      <c r="P455" s="114"/>
      <c r="Q455" s="114"/>
      <c r="R455" s="137"/>
    </row>
    <row r="456" spans="1:18" s="35" customFormat="1" x14ac:dyDescent="0.2">
      <c r="A456" s="131"/>
      <c r="B456" s="131"/>
      <c r="C456" s="124"/>
      <c r="D456" s="124"/>
      <c r="E456" s="124"/>
      <c r="F456" s="124"/>
      <c r="G456" s="124"/>
      <c r="H456" s="124"/>
      <c r="I456" s="124"/>
      <c r="J456" s="193"/>
      <c r="K456" s="137"/>
      <c r="L456" s="131"/>
      <c r="M456" s="137"/>
      <c r="N456" s="456"/>
      <c r="O456" s="114"/>
      <c r="P456" s="114"/>
      <c r="Q456" s="114"/>
      <c r="R456" s="137"/>
    </row>
    <row r="457" spans="1:18" s="35" customFormat="1" x14ac:dyDescent="0.2">
      <c r="A457" s="131"/>
      <c r="B457" s="131"/>
      <c r="C457" s="124"/>
      <c r="D457" s="124"/>
      <c r="E457" s="124"/>
      <c r="F457" s="124"/>
      <c r="G457" s="124"/>
      <c r="H457" s="124"/>
      <c r="I457" s="124"/>
      <c r="J457" s="193"/>
      <c r="K457" s="137"/>
      <c r="L457" s="131"/>
      <c r="M457" s="137"/>
      <c r="N457" s="456"/>
      <c r="O457" s="114"/>
      <c r="P457" s="114"/>
      <c r="Q457" s="114"/>
      <c r="R457" s="137"/>
    </row>
    <row r="458" spans="1:18" s="35" customFormat="1" x14ac:dyDescent="0.2">
      <c r="A458" s="131"/>
      <c r="B458" s="131"/>
      <c r="C458" s="124"/>
      <c r="D458" s="124"/>
      <c r="E458" s="124"/>
      <c r="F458" s="124"/>
      <c r="G458" s="124"/>
      <c r="H458" s="124"/>
      <c r="I458" s="124"/>
      <c r="J458" s="193"/>
      <c r="K458" s="137"/>
      <c r="L458" s="131"/>
      <c r="M458" s="137"/>
      <c r="N458" s="456"/>
      <c r="O458" s="114"/>
      <c r="P458" s="114"/>
      <c r="Q458" s="114"/>
      <c r="R458" s="137"/>
    </row>
    <row r="459" spans="1:18" s="35" customFormat="1" x14ac:dyDescent="0.2">
      <c r="A459" s="131"/>
      <c r="B459" s="131"/>
      <c r="C459" s="124"/>
      <c r="D459" s="124"/>
      <c r="E459" s="124"/>
      <c r="F459" s="124"/>
      <c r="G459" s="124"/>
      <c r="H459" s="124"/>
      <c r="I459" s="124"/>
      <c r="J459" s="193"/>
      <c r="K459" s="137"/>
      <c r="L459" s="131"/>
      <c r="M459" s="137"/>
      <c r="N459" s="456"/>
      <c r="O459" s="114"/>
      <c r="P459" s="114"/>
      <c r="Q459" s="114"/>
      <c r="R459" s="137"/>
    </row>
    <row r="460" spans="1:18" s="35" customFormat="1" x14ac:dyDescent="0.2">
      <c r="A460" s="131"/>
      <c r="B460" s="131"/>
      <c r="C460" s="124"/>
      <c r="D460" s="124"/>
      <c r="E460" s="124"/>
      <c r="F460" s="124"/>
      <c r="G460" s="124"/>
      <c r="H460" s="124"/>
      <c r="I460" s="124"/>
      <c r="J460" s="193"/>
      <c r="K460" s="137"/>
      <c r="L460" s="131"/>
      <c r="M460" s="137"/>
      <c r="N460" s="456"/>
      <c r="O460" s="114"/>
      <c r="P460" s="114"/>
      <c r="Q460" s="114"/>
      <c r="R460" s="137"/>
    </row>
    <row r="461" spans="1:18" s="35" customFormat="1" x14ac:dyDescent="0.2">
      <c r="A461" s="131"/>
      <c r="B461" s="131"/>
      <c r="C461" s="124"/>
      <c r="D461" s="124"/>
      <c r="E461" s="124"/>
      <c r="F461" s="124"/>
      <c r="G461" s="124"/>
      <c r="H461" s="124"/>
      <c r="I461" s="124"/>
      <c r="J461" s="193"/>
      <c r="K461" s="137"/>
      <c r="L461" s="131"/>
      <c r="M461" s="137"/>
      <c r="N461" s="456"/>
      <c r="O461" s="114"/>
      <c r="P461" s="114"/>
      <c r="Q461" s="114"/>
      <c r="R461" s="137"/>
    </row>
    <row r="462" spans="1:18" s="35" customFormat="1" x14ac:dyDescent="0.2">
      <c r="A462" s="131"/>
      <c r="B462" s="131"/>
      <c r="C462" s="124"/>
      <c r="D462" s="124"/>
      <c r="E462" s="124"/>
      <c r="F462" s="124"/>
      <c r="G462" s="124"/>
      <c r="H462" s="124"/>
      <c r="I462" s="124"/>
      <c r="J462" s="193"/>
      <c r="K462" s="137"/>
      <c r="L462" s="131"/>
      <c r="M462" s="137"/>
      <c r="N462" s="456"/>
      <c r="O462" s="114"/>
      <c r="P462" s="114"/>
      <c r="Q462" s="114"/>
      <c r="R462" s="137"/>
    </row>
    <row r="463" spans="1:18" s="35" customFormat="1" x14ac:dyDescent="0.2">
      <c r="A463" s="131"/>
      <c r="B463" s="131"/>
      <c r="C463" s="124"/>
      <c r="D463" s="124"/>
      <c r="E463" s="124"/>
      <c r="F463" s="124"/>
      <c r="G463" s="124"/>
      <c r="H463" s="124"/>
      <c r="I463" s="124"/>
      <c r="J463" s="193"/>
      <c r="K463" s="137"/>
      <c r="L463" s="131"/>
      <c r="M463" s="137"/>
      <c r="N463" s="456"/>
      <c r="O463" s="114"/>
      <c r="P463" s="114"/>
      <c r="Q463" s="114"/>
      <c r="R463" s="137"/>
    </row>
    <row r="464" spans="1:18" s="35" customFormat="1" x14ac:dyDescent="0.2">
      <c r="A464" s="131"/>
      <c r="B464" s="131"/>
      <c r="C464" s="124"/>
      <c r="D464" s="124"/>
      <c r="E464" s="124"/>
      <c r="F464" s="124"/>
      <c r="G464" s="124"/>
      <c r="H464" s="124"/>
      <c r="I464" s="124"/>
      <c r="J464" s="193"/>
      <c r="K464" s="137"/>
      <c r="L464" s="131"/>
      <c r="M464" s="137"/>
      <c r="N464" s="456"/>
      <c r="O464" s="114"/>
      <c r="P464" s="114"/>
      <c r="Q464" s="114"/>
      <c r="R464" s="137"/>
    </row>
    <row r="465" spans="1:18" s="35" customFormat="1" x14ac:dyDescent="0.2">
      <c r="A465" s="131"/>
      <c r="B465" s="131"/>
      <c r="C465" s="124"/>
      <c r="D465" s="124"/>
      <c r="E465" s="124"/>
      <c r="F465" s="124"/>
      <c r="G465" s="124"/>
      <c r="H465" s="124"/>
      <c r="I465" s="124"/>
      <c r="J465" s="193"/>
      <c r="K465" s="137"/>
      <c r="L465" s="131"/>
      <c r="M465" s="137"/>
      <c r="N465" s="456"/>
      <c r="O465" s="114"/>
      <c r="P465" s="114"/>
      <c r="Q465" s="114"/>
      <c r="R465" s="137"/>
    </row>
    <row r="466" spans="1:18" s="35" customFormat="1" x14ac:dyDescent="0.2">
      <c r="A466" s="131"/>
      <c r="B466" s="131"/>
      <c r="C466" s="124"/>
      <c r="D466" s="124"/>
      <c r="E466" s="124"/>
      <c r="F466" s="124"/>
      <c r="G466" s="124"/>
      <c r="H466" s="124"/>
      <c r="I466" s="124"/>
      <c r="J466" s="193"/>
      <c r="K466" s="137"/>
      <c r="L466" s="131"/>
      <c r="M466" s="137"/>
      <c r="N466" s="456"/>
      <c r="O466" s="114"/>
      <c r="P466" s="114"/>
      <c r="Q466" s="114"/>
      <c r="R466" s="137"/>
    </row>
    <row r="467" spans="1:18" s="35" customFormat="1" x14ac:dyDescent="0.2">
      <c r="A467" s="131"/>
      <c r="B467" s="131"/>
      <c r="C467" s="124"/>
      <c r="D467" s="124"/>
      <c r="E467" s="124"/>
      <c r="F467" s="124"/>
      <c r="G467" s="124"/>
      <c r="H467" s="124"/>
      <c r="I467" s="124"/>
      <c r="J467" s="193"/>
      <c r="K467" s="137"/>
      <c r="L467" s="131"/>
      <c r="M467" s="137"/>
      <c r="N467" s="456"/>
      <c r="O467" s="114"/>
      <c r="P467" s="114"/>
      <c r="Q467" s="114"/>
      <c r="R467" s="137"/>
    </row>
    <row r="468" spans="1:18" s="35" customFormat="1" x14ac:dyDescent="0.2">
      <c r="A468" s="131"/>
      <c r="B468" s="131"/>
      <c r="C468" s="124"/>
      <c r="D468" s="124"/>
      <c r="E468" s="124"/>
      <c r="F468" s="124"/>
      <c r="G468" s="124"/>
      <c r="H468" s="124"/>
      <c r="I468" s="124"/>
      <c r="J468" s="193"/>
      <c r="K468" s="137"/>
      <c r="L468" s="131"/>
      <c r="M468" s="137"/>
      <c r="N468" s="456"/>
      <c r="O468" s="114"/>
      <c r="P468" s="114"/>
      <c r="Q468" s="114"/>
      <c r="R468" s="137"/>
    </row>
    <row r="469" spans="1:18" s="35" customFormat="1" x14ac:dyDescent="0.2">
      <c r="A469" s="131"/>
      <c r="B469" s="131"/>
      <c r="C469" s="124"/>
      <c r="D469" s="124"/>
      <c r="E469" s="124"/>
      <c r="F469" s="124"/>
      <c r="G469" s="124"/>
      <c r="H469" s="124"/>
      <c r="I469" s="124"/>
      <c r="J469" s="193"/>
      <c r="K469" s="137"/>
      <c r="L469" s="131"/>
      <c r="M469" s="137"/>
      <c r="N469" s="456"/>
      <c r="O469" s="114"/>
      <c r="P469" s="114"/>
      <c r="Q469" s="114"/>
      <c r="R469" s="137"/>
    </row>
    <row r="470" spans="1:18" s="35" customFormat="1" x14ac:dyDescent="0.2">
      <c r="A470" s="131"/>
      <c r="B470" s="131"/>
      <c r="C470" s="124"/>
      <c r="D470" s="124"/>
      <c r="E470" s="124"/>
      <c r="F470" s="124"/>
      <c r="G470" s="124"/>
      <c r="H470" s="124"/>
      <c r="I470" s="124"/>
      <c r="J470" s="193"/>
      <c r="K470" s="137"/>
      <c r="L470" s="131"/>
      <c r="M470" s="137"/>
      <c r="N470" s="456"/>
      <c r="O470" s="114"/>
      <c r="P470" s="114"/>
      <c r="Q470" s="114"/>
      <c r="R470" s="137"/>
    </row>
    <row r="471" spans="1:18" s="35" customFormat="1" x14ac:dyDescent="0.2">
      <c r="A471" s="131"/>
      <c r="B471" s="131"/>
      <c r="C471" s="124"/>
      <c r="D471" s="124"/>
      <c r="E471" s="124"/>
      <c r="F471" s="124"/>
      <c r="G471" s="124"/>
      <c r="H471" s="124"/>
      <c r="I471" s="124"/>
      <c r="J471" s="193"/>
      <c r="K471" s="137"/>
      <c r="L471" s="131"/>
      <c r="M471" s="137"/>
      <c r="N471" s="456"/>
      <c r="O471" s="114"/>
      <c r="P471" s="114"/>
      <c r="Q471" s="114"/>
      <c r="R471" s="137"/>
    </row>
    <row r="472" spans="1:18" s="35" customFormat="1" x14ac:dyDescent="0.2">
      <c r="A472" s="131"/>
      <c r="B472" s="131"/>
      <c r="C472" s="124"/>
      <c r="D472" s="124"/>
      <c r="E472" s="124"/>
      <c r="F472" s="124"/>
      <c r="G472" s="124"/>
      <c r="H472" s="124"/>
      <c r="I472" s="124"/>
      <c r="J472" s="193"/>
      <c r="K472" s="137"/>
      <c r="L472" s="131"/>
      <c r="M472" s="137"/>
      <c r="N472" s="456"/>
      <c r="O472" s="114"/>
      <c r="P472" s="114"/>
      <c r="Q472" s="114"/>
      <c r="R472" s="137"/>
    </row>
    <row r="473" spans="1:18" s="35" customFormat="1" x14ac:dyDescent="0.2">
      <c r="A473" s="131"/>
      <c r="B473" s="131"/>
      <c r="C473" s="124"/>
      <c r="D473" s="124"/>
      <c r="E473" s="124"/>
      <c r="F473" s="124"/>
      <c r="G473" s="124"/>
      <c r="H473" s="124"/>
      <c r="I473" s="124"/>
      <c r="J473" s="193"/>
      <c r="K473" s="137"/>
      <c r="L473" s="131"/>
      <c r="M473" s="137"/>
      <c r="N473" s="456"/>
      <c r="O473" s="114"/>
      <c r="P473" s="114"/>
      <c r="Q473" s="114"/>
      <c r="R473" s="137"/>
    </row>
    <row r="474" spans="1:18" s="35" customFormat="1" x14ac:dyDescent="0.2">
      <c r="A474" s="131"/>
      <c r="B474" s="131"/>
      <c r="C474" s="124"/>
      <c r="D474" s="124"/>
      <c r="E474" s="124"/>
      <c r="F474" s="124"/>
      <c r="G474" s="124"/>
      <c r="H474" s="124"/>
      <c r="I474" s="124"/>
      <c r="J474" s="193"/>
      <c r="K474" s="137"/>
      <c r="L474" s="131"/>
      <c r="M474" s="137"/>
      <c r="N474" s="456"/>
      <c r="O474" s="114"/>
      <c r="P474" s="114"/>
      <c r="Q474" s="114"/>
      <c r="R474" s="137"/>
    </row>
    <row r="475" spans="1:18" s="35" customFormat="1" x14ac:dyDescent="0.2">
      <c r="A475" s="131"/>
      <c r="B475" s="131"/>
      <c r="C475" s="124"/>
      <c r="D475" s="124"/>
      <c r="E475" s="124"/>
      <c r="F475" s="124"/>
      <c r="G475" s="124"/>
      <c r="H475" s="124"/>
      <c r="I475" s="124"/>
      <c r="J475" s="193"/>
      <c r="K475" s="137"/>
      <c r="L475" s="131"/>
      <c r="M475" s="137"/>
      <c r="N475" s="456"/>
      <c r="O475" s="114"/>
      <c r="P475" s="114"/>
      <c r="Q475" s="114"/>
      <c r="R475" s="137"/>
    </row>
    <row r="476" spans="1:18" s="35" customFormat="1" x14ac:dyDescent="0.2">
      <c r="A476" s="131"/>
      <c r="B476" s="131"/>
      <c r="C476" s="124"/>
      <c r="D476" s="124"/>
      <c r="E476" s="124"/>
      <c r="F476" s="124"/>
      <c r="G476" s="124"/>
      <c r="H476" s="124"/>
      <c r="I476" s="124"/>
      <c r="J476" s="193"/>
      <c r="K476" s="137"/>
      <c r="L476" s="131"/>
      <c r="M476" s="137"/>
      <c r="N476" s="456"/>
      <c r="O476" s="114"/>
      <c r="P476" s="114"/>
      <c r="Q476" s="114"/>
      <c r="R476" s="137"/>
    </row>
    <row r="477" spans="1:18" s="35" customFormat="1" x14ac:dyDescent="0.2">
      <c r="A477" s="131"/>
      <c r="B477" s="131"/>
      <c r="C477" s="124"/>
      <c r="D477" s="124"/>
      <c r="E477" s="124"/>
      <c r="F477" s="124"/>
      <c r="G477" s="124"/>
      <c r="H477" s="124"/>
      <c r="I477" s="124"/>
      <c r="J477" s="193"/>
      <c r="K477" s="137"/>
      <c r="L477" s="131"/>
      <c r="M477" s="137"/>
      <c r="N477" s="456"/>
      <c r="O477" s="114"/>
      <c r="P477" s="114"/>
      <c r="Q477" s="114"/>
      <c r="R477" s="137"/>
    </row>
    <row r="478" spans="1:18" s="35" customFormat="1" x14ac:dyDescent="0.2">
      <c r="A478" s="131"/>
      <c r="B478" s="131"/>
      <c r="C478" s="124"/>
      <c r="D478" s="124"/>
      <c r="E478" s="124"/>
      <c r="F478" s="124"/>
      <c r="G478" s="124"/>
      <c r="H478" s="124"/>
      <c r="I478" s="124"/>
      <c r="J478" s="193"/>
      <c r="K478" s="137"/>
      <c r="L478" s="131"/>
      <c r="M478" s="137"/>
      <c r="N478" s="456"/>
      <c r="O478" s="114"/>
      <c r="P478" s="114"/>
      <c r="Q478" s="114"/>
      <c r="R478" s="137"/>
    </row>
    <row r="479" spans="1:18" s="35" customFormat="1" x14ac:dyDescent="0.2">
      <c r="A479" s="131"/>
      <c r="B479" s="131"/>
      <c r="C479" s="124"/>
      <c r="D479" s="124"/>
      <c r="E479" s="124"/>
      <c r="F479" s="124"/>
      <c r="G479" s="124"/>
      <c r="H479" s="124"/>
      <c r="I479" s="124"/>
      <c r="J479" s="193"/>
      <c r="K479" s="137"/>
      <c r="L479" s="131"/>
      <c r="M479" s="137"/>
      <c r="N479" s="456"/>
      <c r="O479" s="114"/>
      <c r="P479" s="114"/>
      <c r="Q479" s="114"/>
      <c r="R479" s="137"/>
    </row>
    <row r="480" spans="1:18" s="35" customFormat="1" x14ac:dyDescent="0.2">
      <c r="A480" s="131"/>
      <c r="B480" s="131"/>
      <c r="C480" s="124"/>
      <c r="D480" s="124"/>
      <c r="E480" s="124"/>
      <c r="F480" s="124"/>
      <c r="G480" s="124"/>
      <c r="H480" s="124"/>
      <c r="I480" s="124"/>
      <c r="J480" s="193"/>
      <c r="K480" s="137"/>
      <c r="L480" s="131"/>
      <c r="M480" s="137"/>
      <c r="N480" s="456"/>
      <c r="O480" s="114"/>
      <c r="P480" s="114"/>
      <c r="Q480" s="114"/>
      <c r="R480" s="137"/>
    </row>
    <row r="481" spans="1:18" s="35" customFormat="1" x14ac:dyDescent="0.2">
      <c r="A481" s="131"/>
      <c r="B481" s="131"/>
      <c r="C481" s="124"/>
      <c r="D481" s="124"/>
      <c r="E481" s="124"/>
      <c r="F481" s="124"/>
      <c r="G481" s="124"/>
      <c r="H481" s="124"/>
      <c r="I481" s="124"/>
      <c r="J481" s="193"/>
      <c r="K481" s="137"/>
      <c r="L481" s="131"/>
      <c r="M481" s="137"/>
      <c r="N481" s="456"/>
      <c r="O481" s="114"/>
      <c r="P481" s="114"/>
      <c r="Q481" s="114"/>
      <c r="R481" s="137"/>
    </row>
    <row r="482" spans="1:18" s="35" customFormat="1" x14ac:dyDescent="0.2">
      <c r="A482" s="131"/>
      <c r="B482" s="131"/>
      <c r="C482" s="124"/>
      <c r="D482" s="124"/>
      <c r="E482" s="124"/>
      <c r="F482" s="124"/>
      <c r="G482" s="124"/>
      <c r="H482" s="124"/>
      <c r="I482" s="124"/>
      <c r="J482" s="193"/>
      <c r="K482" s="137"/>
      <c r="L482" s="131"/>
      <c r="M482" s="137"/>
      <c r="N482" s="456"/>
      <c r="O482" s="114"/>
      <c r="P482" s="114"/>
      <c r="Q482" s="114"/>
      <c r="R482" s="137"/>
    </row>
    <row r="483" spans="1:18" s="35" customFormat="1" x14ac:dyDescent="0.2">
      <c r="A483" s="131"/>
      <c r="B483" s="131"/>
      <c r="C483" s="124"/>
      <c r="D483" s="124"/>
      <c r="E483" s="124"/>
      <c r="F483" s="124"/>
      <c r="G483" s="124"/>
      <c r="H483" s="124"/>
      <c r="I483" s="124"/>
      <c r="J483" s="193"/>
      <c r="K483" s="137"/>
      <c r="L483" s="131"/>
      <c r="M483" s="137"/>
      <c r="N483" s="456"/>
      <c r="O483" s="114"/>
      <c r="P483" s="114"/>
      <c r="Q483" s="114"/>
      <c r="R483" s="137"/>
    </row>
    <row r="484" spans="1:18" s="35" customFormat="1" x14ac:dyDescent="0.2">
      <c r="A484" s="131"/>
      <c r="B484" s="131"/>
      <c r="C484" s="124"/>
      <c r="D484" s="124"/>
      <c r="E484" s="124"/>
      <c r="F484" s="124"/>
      <c r="G484" s="124"/>
      <c r="H484" s="124"/>
      <c r="I484" s="124"/>
      <c r="J484" s="193"/>
      <c r="K484" s="137"/>
      <c r="L484" s="131"/>
      <c r="M484" s="137"/>
      <c r="N484" s="456"/>
      <c r="O484" s="114"/>
      <c r="P484" s="114"/>
      <c r="Q484" s="114"/>
      <c r="R484" s="137"/>
    </row>
    <row r="485" spans="1:18" s="35" customFormat="1" x14ac:dyDescent="0.2">
      <c r="A485" s="131"/>
      <c r="B485" s="131"/>
      <c r="C485" s="124"/>
      <c r="D485" s="124"/>
      <c r="E485" s="124"/>
      <c r="F485" s="124"/>
      <c r="G485" s="124"/>
      <c r="H485" s="124"/>
      <c r="I485" s="124"/>
      <c r="J485" s="193"/>
      <c r="K485" s="137"/>
      <c r="L485" s="131"/>
      <c r="M485" s="137"/>
      <c r="N485" s="456"/>
      <c r="O485" s="114"/>
      <c r="P485" s="114"/>
      <c r="Q485" s="114"/>
      <c r="R485" s="137"/>
    </row>
    <row r="486" spans="1:18" s="35" customFormat="1" x14ac:dyDescent="0.2">
      <c r="A486" s="131"/>
      <c r="B486" s="131"/>
      <c r="C486" s="124"/>
      <c r="D486" s="124"/>
      <c r="E486" s="124"/>
      <c r="F486" s="124"/>
      <c r="G486" s="124"/>
      <c r="H486" s="124"/>
      <c r="I486" s="124"/>
      <c r="J486" s="193"/>
      <c r="K486" s="137"/>
      <c r="L486" s="131"/>
      <c r="M486" s="137"/>
      <c r="N486" s="456"/>
      <c r="O486" s="114"/>
      <c r="P486" s="114"/>
      <c r="Q486" s="114"/>
      <c r="R486" s="137"/>
    </row>
    <row r="487" spans="1:18" s="35" customFormat="1" x14ac:dyDescent="0.2">
      <c r="A487" s="131"/>
      <c r="B487" s="131"/>
      <c r="C487" s="124"/>
      <c r="D487" s="124"/>
      <c r="E487" s="124"/>
      <c r="F487" s="124"/>
      <c r="G487" s="124"/>
      <c r="H487" s="124"/>
      <c r="I487" s="124"/>
      <c r="J487" s="193"/>
      <c r="K487" s="137"/>
      <c r="L487" s="131"/>
      <c r="M487" s="137"/>
      <c r="N487" s="456"/>
      <c r="O487" s="114"/>
      <c r="P487" s="114"/>
      <c r="Q487" s="114"/>
      <c r="R487" s="137"/>
    </row>
    <row r="488" spans="1:18" s="35" customFormat="1" x14ac:dyDescent="0.2">
      <c r="A488" s="131"/>
      <c r="B488" s="131"/>
      <c r="C488" s="124"/>
      <c r="D488" s="124"/>
      <c r="E488" s="124"/>
      <c r="F488" s="124"/>
      <c r="G488" s="124"/>
      <c r="H488" s="124"/>
      <c r="I488" s="124"/>
      <c r="J488" s="193"/>
      <c r="K488" s="137"/>
      <c r="L488" s="131"/>
      <c r="M488" s="137"/>
      <c r="N488" s="456"/>
      <c r="O488" s="114"/>
      <c r="P488" s="114"/>
      <c r="Q488" s="114"/>
      <c r="R488" s="137"/>
    </row>
    <row r="489" spans="1:18" s="35" customFormat="1" x14ac:dyDescent="0.2">
      <c r="A489" s="131"/>
      <c r="B489" s="131"/>
      <c r="C489" s="124"/>
      <c r="D489" s="124"/>
      <c r="E489" s="124"/>
      <c r="F489" s="124"/>
      <c r="G489" s="124"/>
      <c r="H489" s="124"/>
      <c r="I489" s="124"/>
      <c r="J489" s="193"/>
      <c r="K489" s="137"/>
      <c r="L489" s="131"/>
      <c r="M489" s="137"/>
      <c r="N489" s="456"/>
      <c r="O489" s="114"/>
      <c r="P489" s="114"/>
      <c r="Q489" s="114"/>
      <c r="R489" s="137"/>
    </row>
    <row r="490" spans="1:18" s="35" customFormat="1" x14ac:dyDescent="0.2">
      <c r="A490" s="131"/>
      <c r="B490" s="131"/>
      <c r="C490" s="124"/>
      <c r="D490" s="124"/>
      <c r="E490" s="124"/>
      <c r="F490" s="124"/>
      <c r="G490" s="124"/>
      <c r="H490" s="124"/>
      <c r="I490" s="124"/>
      <c r="J490" s="193"/>
      <c r="K490" s="137"/>
      <c r="L490" s="131"/>
      <c r="M490" s="137"/>
      <c r="N490" s="456"/>
      <c r="O490" s="114"/>
      <c r="P490" s="114"/>
      <c r="Q490" s="114"/>
      <c r="R490" s="137"/>
    </row>
    <row r="491" spans="1:18" s="35" customFormat="1" x14ac:dyDescent="0.2">
      <c r="A491" s="131"/>
      <c r="B491" s="131"/>
      <c r="C491" s="124"/>
      <c r="D491" s="124"/>
      <c r="E491" s="124"/>
      <c r="F491" s="124"/>
      <c r="G491" s="124"/>
      <c r="H491" s="124"/>
      <c r="I491" s="124"/>
      <c r="J491" s="193"/>
      <c r="K491" s="137"/>
      <c r="L491" s="131"/>
      <c r="M491" s="137"/>
      <c r="N491" s="456"/>
      <c r="O491" s="114"/>
      <c r="P491" s="114"/>
      <c r="Q491" s="114"/>
      <c r="R491" s="137"/>
    </row>
    <row r="492" spans="1:18" s="35" customFormat="1" x14ac:dyDescent="0.2">
      <c r="A492" s="131"/>
      <c r="B492" s="131"/>
      <c r="C492" s="124"/>
      <c r="D492" s="124"/>
      <c r="E492" s="124"/>
      <c r="F492" s="124"/>
      <c r="G492" s="124"/>
      <c r="H492" s="124"/>
      <c r="I492" s="124"/>
      <c r="J492" s="193"/>
      <c r="K492" s="137"/>
      <c r="L492" s="131"/>
      <c r="M492" s="137"/>
      <c r="N492" s="456"/>
      <c r="O492" s="114"/>
      <c r="P492" s="114"/>
      <c r="Q492" s="114"/>
      <c r="R492" s="137"/>
    </row>
    <row r="493" spans="1:18" s="35" customFormat="1" x14ac:dyDescent="0.2">
      <c r="A493" s="131"/>
      <c r="B493" s="131"/>
      <c r="C493" s="124"/>
      <c r="D493" s="124"/>
      <c r="E493" s="124"/>
      <c r="F493" s="124"/>
      <c r="G493" s="124"/>
      <c r="H493" s="124"/>
      <c r="I493" s="124"/>
      <c r="J493" s="193"/>
      <c r="K493" s="137"/>
      <c r="L493" s="131"/>
      <c r="M493" s="137"/>
      <c r="N493" s="456"/>
      <c r="O493" s="114"/>
      <c r="P493" s="114"/>
      <c r="Q493" s="114"/>
      <c r="R493" s="137"/>
    </row>
    <row r="494" spans="1:18" s="35" customFormat="1" x14ac:dyDescent="0.2">
      <c r="A494" s="131"/>
      <c r="B494" s="131"/>
      <c r="C494" s="124"/>
      <c r="D494" s="124"/>
      <c r="E494" s="124"/>
      <c r="F494" s="124"/>
      <c r="G494" s="124"/>
      <c r="H494" s="124"/>
      <c r="I494" s="124"/>
      <c r="J494" s="193"/>
      <c r="K494" s="137"/>
      <c r="L494" s="131"/>
      <c r="M494" s="137"/>
      <c r="N494" s="456"/>
      <c r="O494" s="114"/>
      <c r="P494" s="114"/>
      <c r="Q494" s="114"/>
      <c r="R494" s="137"/>
    </row>
    <row r="495" spans="1:18" s="35" customFormat="1" x14ac:dyDescent="0.2">
      <c r="A495" s="131"/>
      <c r="B495" s="131"/>
      <c r="C495" s="124"/>
      <c r="D495" s="124"/>
      <c r="E495" s="124"/>
      <c r="F495" s="124"/>
      <c r="G495" s="124"/>
      <c r="H495" s="124"/>
      <c r="I495" s="124"/>
      <c r="J495" s="193"/>
      <c r="K495" s="137"/>
      <c r="L495" s="131"/>
      <c r="M495" s="137"/>
      <c r="N495" s="456"/>
      <c r="O495" s="114"/>
      <c r="P495" s="114"/>
      <c r="Q495" s="114"/>
      <c r="R495" s="137"/>
    </row>
    <row r="496" spans="1:18" s="35" customFormat="1" x14ac:dyDescent="0.2">
      <c r="A496" s="131"/>
      <c r="B496" s="131"/>
      <c r="C496" s="124"/>
      <c r="D496" s="124"/>
      <c r="E496" s="124"/>
      <c r="F496" s="124"/>
      <c r="G496" s="124"/>
      <c r="H496" s="124"/>
      <c r="I496" s="124"/>
      <c r="J496" s="193"/>
      <c r="K496" s="137"/>
      <c r="L496" s="131"/>
      <c r="M496" s="137"/>
      <c r="N496" s="456"/>
      <c r="O496" s="114"/>
      <c r="P496" s="114"/>
      <c r="Q496" s="114"/>
      <c r="R496" s="137"/>
    </row>
    <row r="497" spans="1:18" s="35" customFormat="1" x14ac:dyDescent="0.2">
      <c r="A497" s="131"/>
      <c r="B497" s="131"/>
      <c r="C497" s="124"/>
      <c r="D497" s="124"/>
      <c r="E497" s="124"/>
      <c r="F497" s="124"/>
      <c r="G497" s="124"/>
      <c r="H497" s="124"/>
      <c r="I497" s="124"/>
      <c r="J497" s="193"/>
      <c r="K497" s="137"/>
      <c r="L497" s="131"/>
      <c r="M497" s="137"/>
      <c r="N497" s="456"/>
      <c r="O497" s="114"/>
      <c r="P497" s="114"/>
      <c r="Q497" s="114"/>
      <c r="R497" s="137"/>
    </row>
    <row r="498" spans="1:18" s="35" customFormat="1" x14ac:dyDescent="0.2">
      <c r="A498" s="131"/>
      <c r="B498" s="131"/>
      <c r="C498" s="124"/>
      <c r="D498" s="124"/>
      <c r="E498" s="124"/>
      <c r="F498" s="124"/>
      <c r="G498" s="124"/>
      <c r="H498" s="124"/>
      <c r="I498" s="124"/>
      <c r="J498" s="193"/>
      <c r="K498" s="137"/>
      <c r="L498" s="131"/>
      <c r="M498" s="137"/>
      <c r="N498" s="456"/>
      <c r="O498" s="114"/>
      <c r="P498" s="114"/>
      <c r="Q498" s="114"/>
      <c r="R498" s="137"/>
    </row>
    <row r="499" spans="1:18" s="35" customFormat="1" x14ac:dyDescent="0.2">
      <c r="A499" s="131"/>
      <c r="B499" s="131"/>
      <c r="C499" s="124"/>
      <c r="D499" s="124"/>
      <c r="E499" s="124"/>
      <c r="F499" s="124"/>
      <c r="G499" s="124"/>
      <c r="H499" s="124"/>
      <c r="I499" s="124"/>
      <c r="J499" s="193"/>
      <c r="K499" s="137"/>
      <c r="L499" s="131"/>
      <c r="M499" s="137"/>
      <c r="N499" s="456"/>
      <c r="O499" s="114"/>
      <c r="P499" s="114"/>
      <c r="Q499" s="114"/>
      <c r="R499" s="137"/>
    </row>
    <row r="500" spans="1:18" s="35" customFormat="1" x14ac:dyDescent="0.2">
      <c r="A500" s="131"/>
      <c r="B500" s="131"/>
      <c r="C500" s="124"/>
      <c r="D500" s="124"/>
      <c r="E500" s="124"/>
      <c r="F500" s="124"/>
      <c r="G500" s="124"/>
      <c r="H500" s="124"/>
      <c r="I500" s="124"/>
      <c r="J500" s="193"/>
      <c r="K500" s="137"/>
      <c r="L500" s="131"/>
      <c r="M500" s="137"/>
      <c r="N500" s="456"/>
      <c r="O500" s="114"/>
      <c r="P500" s="114"/>
      <c r="Q500" s="114"/>
      <c r="R500" s="137"/>
    </row>
    <row r="501" spans="1:18" s="35" customFormat="1" x14ac:dyDescent="0.2">
      <c r="A501" s="131"/>
      <c r="B501" s="131"/>
      <c r="C501" s="124"/>
      <c r="D501" s="124"/>
      <c r="E501" s="124"/>
      <c r="F501" s="124"/>
      <c r="G501" s="124"/>
      <c r="H501" s="124"/>
      <c r="I501" s="124"/>
      <c r="J501" s="193"/>
      <c r="K501" s="137"/>
      <c r="L501" s="131"/>
      <c r="M501" s="137"/>
      <c r="N501" s="456"/>
      <c r="O501" s="114"/>
      <c r="P501" s="114"/>
      <c r="Q501" s="114"/>
      <c r="R501" s="137"/>
    </row>
    <row r="502" spans="1:18" s="35" customFormat="1" x14ac:dyDescent="0.2">
      <c r="A502" s="131"/>
      <c r="B502" s="131"/>
      <c r="C502" s="124"/>
      <c r="D502" s="124"/>
      <c r="E502" s="124"/>
      <c r="F502" s="124"/>
      <c r="G502" s="124"/>
      <c r="H502" s="124"/>
      <c r="I502" s="124"/>
      <c r="J502" s="193"/>
      <c r="K502" s="137"/>
      <c r="L502" s="131"/>
      <c r="M502" s="137"/>
      <c r="N502" s="456"/>
      <c r="O502" s="114"/>
      <c r="P502" s="114"/>
      <c r="Q502" s="114"/>
      <c r="R502" s="137"/>
    </row>
    <row r="503" spans="1:18" s="35" customFormat="1" x14ac:dyDescent="0.2">
      <c r="A503" s="131"/>
      <c r="B503" s="131"/>
      <c r="C503" s="124"/>
      <c r="D503" s="124"/>
      <c r="E503" s="124"/>
      <c r="F503" s="124"/>
      <c r="G503" s="124"/>
      <c r="H503" s="124"/>
      <c r="I503" s="124"/>
      <c r="J503" s="193"/>
      <c r="K503" s="137"/>
      <c r="L503" s="131"/>
      <c r="M503" s="137"/>
      <c r="N503" s="456"/>
      <c r="O503" s="114"/>
      <c r="P503" s="114"/>
      <c r="Q503" s="114"/>
      <c r="R503" s="137"/>
    </row>
    <row r="504" spans="1:18" s="35" customFormat="1" x14ac:dyDescent="0.2">
      <c r="A504" s="131"/>
      <c r="B504" s="131"/>
      <c r="C504" s="124"/>
      <c r="D504" s="124"/>
      <c r="E504" s="124"/>
      <c r="F504" s="124"/>
      <c r="G504" s="124"/>
      <c r="H504" s="124"/>
      <c r="I504" s="124"/>
      <c r="J504" s="193"/>
      <c r="K504" s="137"/>
      <c r="L504" s="131"/>
      <c r="M504" s="137"/>
      <c r="N504" s="456"/>
      <c r="O504" s="114"/>
      <c r="P504" s="114"/>
      <c r="Q504" s="114"/>
      <c r="R504" s="137"/>
    </row>
    <row r="505" spans="1:18" s="35" customFormat="1" x14ac:dyDescent="0.2">
      <c r="A505" s="131"/>
      <c r="B505" s="131"/>
      <c r="C505" s="124"/>
      <c r="D505" s="124"/>
      <c r="E505" s="124"/>
      <c r="F505" s="124"/>
      <c r="G505" s="124"/>
      <c r="H505" s="124"/>
      <c r="I505" s="124"/>
      <c r="J505" s="193"/>
      <c r="K505" s="137"/>
      <c r="L505" s="131"/>
      <c r="M505" s="137"/>
      <c r="N505" s="456"/>
      <c r="O505" s="114"/>
      <c r="P505" s="114"/>
      <c r="Q505" s="114"/>
      <c r="R505" s="137"/>
    </row>
    <row r="506" spans="1:18" s="35" customFormat="1" x14ac:dyDescent="0.2">
      <c r="A506" s="131"/>
      <c r="B506" s="131"/>
      <c r="C506" s="124"/>
      <c r="D506" s="124"/>
      <c r="E506" s="124"/>
      <c r="F506" s="124"/>
      <c r="G506" s="124"/>
      <c r="H506" s="124"/>
      <c r="I506" s="124"/>
      <c r="J506" s="193"/>
      <c r="K506" s="137"/>
      <c r="L506" s="131"/>
      <c r="M506" s="137"/>
      <c r="N506" s="456"/>
      <c r="O506" s="114"/>
      <c r="P506" s="114"/>
      <c r="Q506" s="114"/>
      <c r="R506" s="137"/>
    </row>
    <row r="507" spans="1:18" s="35" customFormat="1" x14ac:dyDescent="0.2">
      <c r="A507" s="131"/>
      <c r="B507" s="131"/>
      <c r="C507" s="124"/>
      <c r="D507" s="124"/>
      <c r="E507" s="124"/>
      <c r="F507" s="124"/>
      <c r="G507" s="124"/>
      <c r="H507" s="124"/>
      <c r="I507" s="124"/>
      <c r="J507" s="193"/>
      <c r="K507" s="137"/>
      <c r="L507" s="131"/>
      <c r="M507" s="137"/>
      <c r="N507" s="456"/>
      <c r="O507" s="114"/>
      <c r="P507" s="114"/>
      <c r="Q507" s="114"/>
      <c r="R507" s="137"/>
    </row>
    <row r="508" spans="1:18" s="35" customFormat="1" x14ac:dyDescent="0.2">
      <c r="A508" s="131"/>
      <c r="B508" s="131"/>
      <c r="C508" s="124"/>
      <c r="D508" s="124"/>
      <c r="E508" s="124"/>
      <c r="F508" s="124"/>
      <c r="G508" s="124"/>
      <c r="H508" s="124"/>
      <c r="I508" s="124"/>
      <c r="J508" s="193"/>
      <c r="K508" s="137"/>
      <c r="L508" s="131"/>
      <c r="M508" s="137"/>
      <c r="N508" s="456"/>
      <c r="O508" s="114"/>
      <c r="P508" s="114"/>
      <c r="Q508" s="114"/>
      <c r="R508" s="137"/>
    </row>
    <row r="509" spans="1:18" s="35" customFormat="1" x14ac:dyDescent="0.2">
      <c r="A509" s="131"/>
      <c r="B509" s="131"/>
      <c r="C509" s="124"/>
      <c r="D509" s="124"/>
      <c r="E509" s="124"/>
      <c r="F509" s="124"/>
      <c r="G509" s="124"/>
      <c r="H509" s="124"/>
      <c r="I509" s="124"/>
      <c r="J509" s="193"/>
      <c r="K509" s="137"/>
      <c r="L509" s="131"/>
      <c r="M509" s="137"/>
      <c r="N509" s="456"/>
      <c r="O509" s="114"/>
      <c r="P509" s="114"/>
      <c r="Q509" s="114"/>
      <c r="R509" s="137"/>
    </row>
    <row r="510" spans="1:18" s="35" customFormat="1" x14ac:dyDescent="0.2">
      <c r="A510" s="131"/>
      <c r="B510" s="131"/>
      <c r="C510" s="124"/>
      <c r="D510" s="124"/>
      <c r="E510" s="124"/>
      <c r="F510" s="124"/>
      <c r="G510" s="124"/>
      <c r="H510" s="124"/>
      <c r="I510" s="124"/>
      <c r="J510" s="193"/>
      <c r="K510" s="137"/>
      <c r="L510" s="131"/>
      <c r="M510" s="137"/>
      <c r="N510" s="456"/>
      <c r="O510" s="114"/>
      <c r="P510" s="114"/>
      <c r="Q510" s="114"/>
      <c r="R510" s="137"/>
    </row>
    <row r="511" spans="1:18" s="35" customFormat="1" x14ac:dyDescent="0.2">
      <c r="A511" s="131"/>
      <c r="B511" s="131"/>
      <c r="C511" s="124"/>
      <c r="D511" s="124"/>
      <c r="E511" s="124"/>
      <c r="F511" s="124"/>
      <c r="G511" s="124"/>
      <c r="H511" s="124"/>
      <c r="I511" s="124"/>
      <c r="J511" s="193"/>
      <c r="K511" s="137"/>
      <c r="L511" s="131"/>
      <c r="M511" s="137"/>
      <c r="N511" s="456"/>
      <c r="O511" s="114"/>
      <c r="P511" s="114"/>
      <c r="Q511" s="114"/>
      <c r="R511" s="137"/>
    </row>
    <row r="512" spans="1:18" s="35" customFormat="1" x14ac:dyDescent="0.2">
      <c r="A512" s="131"/>
      <c r="B512" s="131"/>
      <c r="C512" s="124"/>
      <c r="D512" s="124"/>
      <c r="E512" s="124"/>
      <c r="F512" s="124"/>
      <c r="G512" s="124"/>
      <c r="H512" s="124"/>
      <c r="I512" s="124"/>
      <c r="J512" s="193"/>
      <c r="K512" s="137"/>
      <c r="L512" s="131"/>
      <c r="M512" s="137"/>
      <c r="N512" s="456"/>
      <c r="O512" s="114"/>
      <c r="P512" s="114"/>
      <c r="Q512" s="114"/>
      <c r="R512" s="137"/>
    </row>
    <row r="513" spans="1:18" s="35" customFormat="1" x14ac:dyDescent="0.2">
      <c r="A513" s="131"/>
      <c r="B513" s="131"/>
      <c r="C513" s="124"/>
      <c r="D513" s="124"/>
      <c r="E513" s="124"/>
      <c r="F513" s="124"/>
      <c r="G513" s="124"/>
      <c r="H513" s="124"/>
      <c r="I513" s="124"/>
      <c r="J513" s="193"/>
      <c r="K513" s="137"/>
      <c r="L513" s="131"/>
      <c r="M513" s="137"/>
      <c r="N513" s="456"/>
      <c r="O513" s="114"/>
      <c r="P513" s="114"/>
      <c r="Q513" s="114"/>
      <c r="R513" s="137"/>
    </row>
    <row r="514" spans="1:18" s="35" customFormat="1" x14ac:dyDescent="0.2">
      <c r="A514" s="131"/>
      <c r="B514" s="131"/>
      <c r="C514" s="124"/>
      <c r="D514" s="124"/>
      <c r="E514" s="124"/>
      <c r="F514" s="124"/>
      <c r="G514" s="124"/>
      <c r="H514" s="124"/>
      <c r="I514" s="124"/>
      <c r="J514" s="193"/>
      <c r="K514" s="137"/>
      <c r="L514" s="131"/>
      <c r="M514" s="137"/>
      <c r="N514" s="456"/>
      <c r="O514" s="114"/>
      <c r="P514" s="114"/>
      <c r="Q514" s="114"/>
      <c r="R514" s="137"/>
    </row>
    <row r="515" spans="1:18" s="35" customFormat="1" x14ac:dyDescent="0.2">
      <c r="A515" s="131"/>
      <c r="B515" s="131"/>
      <c r="C515" s="124"/>
      <c r="D515" s="124"/>
      <c r="E515" s="124"/>
      <c r="F515" s="124"/>
      <c r="G515" s="124"/>
      <c r="H515" s="124"/>
      <c r="I515" s="124"/>
      <c r="J515" s="193"/>
      <c r="K515" s="137"/>
      <c r="L515" s="131"/>
      <c r="M515" s="137"/>
      <c r="N515" s="456"/>
      <c r="O515" s="114"/>
      <c r="P515" s="114"/>
      <c r="Q515" s="114"/>
      <c r="R515" s="137"/>
    </row>
    <row r="516" spans="1:18" s="35" customFormat="1" x14ac:dyDescent="0.2">
      <c r="A516" s="131"/>
      <c r="B516" s="131"/>
      <c r="C516" s="124"/>
      <c r="D516" s="124"/>
      <c r="E516" s="124"/>
      <c r="F516" s="124"/>
      <c r="G516" s="124"/>
      <c r="H516" s="124"/>
      <c r="I516" s="124"/>
      <c r="J516" s="193"/>
      <c r="K516" s="137"/>
      <c r="L516" s="131"/>
      <c r="M516" s="137"/>
      <c r="N516" s="456"/>
      <c r="O516" s="114"/>
      <c r="P516" s="114"/>
      <c r="Q516" s="114"/>
      <c r="R516" s="137"/>
    </row>
    <row r="517" spans="1:18" s="35" customFormat="1" x14ac:dyDescent="0.2">
      <c r="A517" s="131"/>
      <c r="B517" s="131"/>
      <c r="C517" s="124"/>
      <c r="D517" s="124"/>
      <c r="E517" s="124"/>
      <c r="F517" s="124"/>
      <c r="G517" s="124"/>
      <c r="H517" s="124"/>
      <c r="I517" s="124"/>
      <c r="J517" s="193"/>
      <c r="K517" s="137"/>
      <c r="L517" s="131"/>
      <c r="M517" s="137"/>
      <c r="N517" s="456"/>
      <c r="O517" s="114"/>
      <c r="P517" s="114"/>
      <c r="Q517" s="114"/>
      <c r="R517" s="137"/>
    </row>
    <row r="518" spans="1:18" s="35" customFormat="1" x14ac:dyDescent="0.2">
      <c r="A518" s="131"/>
      <c r="B518" s="131"/>
      <c r="C518" s="124"/>
      <c r="D518" s="124"/>
      <c r="E518" s="124"/>
      <c r="F518" s="124"/>
      <c r="G518" s="124"/>
      <c r="H518" s="124"/>
      <c r="I518" s="124"/>
      <c r="J518" s="193"/>
      <c r="K518" s="137"/>
      <c r="L518" s="131"/>
      <c r="M518" s="137"/>
      <c r="N518" s="456"/>
      <c r="O518" s="114"/>
      <c r="P518" s="114"/>
      <c r="Q518" s="114"/>
      <c r="R518" s="137"/>
    </row>
    <row r="519" spans="1:18" s="35" customFormat="1" x14ac:dyDescent="0.2">
      <c r="A519" s="131"/>
      <c r="B519" s="131"/>
      <c r="C519" s="124"/>
      <c r="D519" s="124"/>
      <c r="E519" s="124"/>
      <c r="F519" s="124"/>
      <c r="G519" s="124"/>
      <c r="H519" s="124"/>
      <c r="I519" s="124"/>
      <c r="J519" s="193"/>
      <c r="K519" s="137"/>
      <c r="L519" s="131"/>
      <c r="M519" s="137"/>
      <c r="N519" s="456"/>
      <c r="O519" s="114"/>
      <c r="P519" s="114"/>
      <c r="Q519" s="114"/>
      <c r="R519" s="137"/>
    </row>
    <row r="520" spans="1:18" s="35" customFormat="1" x14ac:dyDescent="0.2">
      <c r="A520" s="131"/>
      <c r="B520" s="131"/>
      <c r="C520" s="124"/>
      <c r="D520" s="124"/>
      <c r="E520" s="124"/>
      <c r="F520" s="124"/>
      <c r="G520" s="124"/>
      <c r="H520" s="124"/>
      <c r="I520" s="124"/>
      <c r="J520" s="193"/>
      <c r="K520" s="137"/>
      <c r="L520" s="131"/>
      <c r="M520" s="137"/>
      <c r="N520" s="456"/>
      <c r="O520" s="114"/>
      <c r="P520" s="114"/>
      <c r="Q520" s="114"/>
      <c r="R520" s="137"/>
    </row>
    <row r="521" spans="1:18" s="35" customFormat="1" x14ac:dyDescent="0.2">
      <c r="A521" s="131"/>
      <c r="B521" s="131"/>
      <c r="C521" s="124"/>
      <c r="D521" s="124"/>
      <c r="E521" s="124"/>
      <c r="F521" s="124"/>
      <c r="G521" s="124"/>
      <c r="H521" s="124"/>
      <c r="I521" s="124"/>
      <c r="J521" s="193"/>
      <c r="K521" s="137"/>
      <c r="L521" s="131"/>
      <c r="M521" s="137"/>
      <c r="N521" s="456"/>
      <c r="O521" s="114"/>
      <c r="P521" s="114"/>
      <c r="Q521" s="114"/>
      <c r="R521" s="137"/>
    </row>
    <row r="522" spans="1:18" s="35" customFormat="1" x14ac:dyDescent="0.2">
      <c r="A522" s="131"/>
      <c r="B522" s="131"/>
      <c r="C522" s="124"/>
      <c r="D522" s="124"/>
      <c r="E522" s="124"/>
      <c r="F522" s="124"/>
      <c r="G522" s="124"/>
      <c r="H522" s="124"/>
      <c r="I522" s="124"/>
      <c r="J522" s="193"/>
      <c r="K522" s="137"/>
      <c r="L522" s="131"/>
      <c r="M522" s="137"/>
      <c r="N522" s="456"/>
      <c r="O522" s="114"/>
      <c r="P522" s="114"/>
      <c r="Q522" s="114"/>
      <c r="R522" s="137"/>
    </row>
    <row r="523" spans="1:18" s="35" customFormat="1" x14ac:dyDescent="0.2">
      <c r="A523" s="131"/>
      <c r="B523" s="131"/>
      <c r="C523" s="124"/>
      <c r="D523" s="124"/>
      <c r="E523" s="124"/>
      <c r="F523" s="124"/>
      <c r="G523" s="124"/>
      <c r="H523" s="124"/>
      <c r="I523" s="124"/>
      <c r="J523" s="193"/>
      <c r="K523" s="137"/>
      <c r="L523" s="131"/>
      <c r="M523" s="137"/>
      <c r="N523" s="456"/>
      <c r="O523" s="114"/>
      <c r="P523" s="114"/>
      <c r="Q523" s="114"/>
      <c r="R523" s="137"/>
    </row>
    <row r="524" spans="1:18" s="35" customFormat="1" x14ac:dyDescent="0.2">
      <c r="A524" s="131"/>
      <c r="B524" s="131"/>
      <c r="C524" s="124"/>
      <c r="D524" s="124"/>
      <c r="E524" s="124"/>
      <c r="F524" s="124"/>
      <c r="G524" s="124"/>
      <c r="H524" s="124"/>
      <c r="I524" s="124"/>
      <c r="J524" s="193"/>
      <c r="K524" s="137"/>
      <c r="L524" s="131"/>
      <c r="M524" s="137"/>
      <c r="N524" s="456"/>
      <c r="O524" s="114"/>
      <c r="P524" s="114"/>
      <c r="Q524" s="114"/>
      <c r="R524" s="137"/>
    </row>
    <row r="525" spans="1:18" s="35" customFormat="1" x14ac:dyDescent="0.2">
      <c r="A525" s="131"/>
      <c r="B525" s="131"/>
      <c r="C525" s="124"/>
      <c r="D525" s="124"/>
      <c r="E525" s="124"/>
      <c r="F525" s="124"/>
      <c r="G525" s="124"/>
      <c r="H525" s="124"/>
      <c r="I525" s="124"/>
      <c r="J525" s="193"/>
      <c r="K525" s="137"/>
      <c r="L525" s="131"/>
      <c r="M525" s="137"/>
      <c r="N525" s="456"/>
      <c r="O525" s="114"/>
      <c r="P525" s="114"/>
      <c r="Q525" s="114"/>
      <c r="R525" s="137"/>
    </row>
    <row r="526" spans="1:18" s="35" customFormat="1" x14ac:dyDescent="0.2">
      <c r="A526" s="131"/>
      <c r="B526" s="131"/>
      <c r="C526" s="124"/>
      <c r="D526" s="124"/>
      <c r="E526" s="124"/>
      <c r="F526" s="124"/>
      <c r="G526" s="124"/>
      <c r="H526" s="124"/>
      <c r="I526" s="124"/>
      <c r="J526" s="193"/>
      <c r="K526" s="137"/>
      <c r="L526" s="131"/>
      <c r="M526" s="137"/>
      <c r="N526" s="456"/>
      <c r="O526" s="114"/>
      <c r="P526" s="114"/>
      <c r="Q526" s="114"/>
      <c r="R526" s="137"/>
    </row>
    <row r="527" spans="1:18" s="35" customFormat="1" x14ac:dyDescent="0.2">
      <c r="A527" s="131"/>
      <c r="B527" s="131"/>
      <c r="C527" s="124"/>
      <c r="D527" s="124"/>
      <c r="E527" s="124"/>
      <c r="F527" s="124"/>
      <c r="G527" s="124"/>
      <c r="H527" s="124"/>
      <c r="I527" s="124"/>
      <c r="J527" s="193"/>
      <c r="K527" s="137"/>
      <c r="L527" s="131"/>
      <c r="M527" s="137"/>
      <c r="N527" s="456"/>
      <c r="O527" s="114"/>
      <c r="P527" s="114"/>
      <c r="Q527" s="114"/>
      <c r="R527" s="137"/>
    </row>
    <row r="528" spans="1:18" s="35" customFormat="1" x14ac:dyDescent="0.2">
      <c r="A528" s="131"/>
      <c r="B528" s="131"/>
      <c r="C528" s="124"/>
      <c r="D528" s="124"/>
      <c r="E528" s="124"/>
      <c r="F528" s="124"/>
      <c r="G528" s="124"/>
      <c r="H528" s="124"/>
      <c r="I528" s="124"/>
      <c r="J528" s="193"/>
      <c r="K528" s="137"/>
      <c r="L528" s="131"/>
      <c r="M528" s="137"/>
      <c r="N528" s="456"/>
      <c r="O528" s="114"/>
      <c r="P528" s="114"/>
      <c r="Q528" s="114"/>
      <c r="R528" s="137"/>
    </row>
    <row r="529" spans="1:18" s="35" customFormat="1" x14ac:dyDescent="0.2">
      <c r="A529" s="131"/>
      <c r="B529" s="131"/>
      <c r="C529" s="124"/>
      <c r="D529" s="124"/>
      <c r="E529" s="124"/>
      <c r="F529" s="124"/>
      <c r="G529" s="124"/>
      <c r="H529" s="124"/>
      <c r="I529" s="124"/>
      <c r="J529" s="193"/>
      <c r="K529" s="137"/>
      <c r="L529" s="131"/>
      <c r="M529" s="137"/>
      <c r="N529" s="456"/>
      <c r="O529" s="114"/>
      <c r="P529" s="114"/>
      <c r="Q529" s="114"/>
      <c r="R529" s="137"/>
    </row>
    <row r="530" spans="1:18" s="35" customFormat="1" x14ac:dyDescent="0.2">
      <c r="A530" s="131"/>
      <c r="B530" s="131"/>
      <c r="C530" s="124"/>
      <c r="D530" s="124"/>
      <c r="E530" s="124"/>
      <c r="F530" s="124"/>
      <c r="G530" s="124"/>
      <c r="H530" s="124"/>
      <c r="I530" s="124"/>
      <c r="J530" s="193"/>
      <c r="K530" s="137"/>
      <c r="L530" s="131"/>
      <c r="M530" s="137"/>
      <c r="N530" s="456"/>
      <c r="O530" s="114"/>
      <c r="P530" s="114"/>
      <c r="Q530" s="114"/>
      <c r="R530" s="137"/>
    </row>
    <row r="531" spans="1:18" s="35" customFormat="1" x14ac:dyDescent="0.2">
      <c r="A531" s="131"/>
      <c r="B531" s="131"/>
      <c r="C531" s="124"/>
      <c r="D531" s="124"/>
      <c r="E531" s="124"/>
      <c r="F531" s="124"/>
      <c r="G531" s="124"/>
      <c r="H531" s="124"/>
      <c r="I531" s="124"/>
      <c r="J531" s="193"/>
      <c r="K531" s="137"/>
      <c r="L531" s="131"/>
      <c r="M531" s="137"/>
      <c r="N531" s="456"/>
      <c r="O531" s="114"/>
      <c r="P531" s="114"/>
      <c r="Q531" s="114"/>
      <c r="R531" s="137"/>
    </row>
    <row r="532" spans="1:18" s="35" customFormat="1" x14ac:dyDescent="0.2">
      <c r="A532" s="131"/>
      <c r="B532" s="131"/>
      <c r="C532" s="124"/>
      <c r="D532" s="124"/>
      <c r="E532" s="124"/>
      <c r="F532" s="124"/>
      <c r="G532" s="124"/>
      <c r="H532" s="124"/>
      <c r="I532" s="124"/>
      <c r="J532" s="193"/>
      <c r="K532" s="137"/>
      <c r="L532" s="131"/>
      <c r="M532" s="137"/>
      <c r="N532" s="456"/>
      <c r="O532" s="114"/>
      <c r="P532" s="114"/>
      <c r="Q532" s="114"/>
      <c r="R532" s="137"/>
    </row>
    <row r="533" spans="1:18" s="35" customFormat="1" x14ac:dyDescent="0.2">
      <c r="A533" s="131"/>
      <c r="B533" s="131"/>
      <c r="C533" s="124"/>
      <c r="D533" s="124"/>
      <c r="E533" s="124"/>
      <c r="F533" s="124"/>
      <c r="G533" s="124"/>
      <c r="H533" s="124"/>
      <c r="I533" s="124"/>
      <c r="J533" s="193"/>
      <c r="K533" s="137"/>
      <c r="L533" s="131"/>
      <c r="M533" s="137"/>
      <c r="N533" s="456"/>
      <c r="O533" s="114"/>
      <c r="P533" s="114"/>
      <c r="Q533" s="114"/>
      <c r="R533" s="137"/>
    </row>
    <row r="534" spans="1:18" s="35" customFormat="1" x14ac:dyDescent="0.2">
      <c r="A534" s="131"/>
      <c r="B534" s="131"/>
      <c r="C534" s="124"/>
      <c r="D534" s="124"/>
      <c r="E534" s="124"/>
      <c r="F534" s="124"/>
      <c r="G534" s="124"/>
      <c r="H534" s="124"/>
      <c r="I534" s="124"/>
      <c r="J534" s="193"/>
      <c r="K534" s="137"/>
      <c r="L534" s="131"/>
      <c r="M534" s="137"/>
      <c r="N534" s="456"/>
      <c r="O534" s="114"/>
      <c r="P534" s="114"/>
      <c r="Q534" s="114"/>
      <c r="R534" s="137"/>
    </row>
    <row r="535" spans="1:18" s="35" customFormat="1" x14ac:dyDescent="0.2">
      <c r="A535" s="131"/>
      <c r="B535" s="131"/>
      <c r="C535" s="124"/>
      <c r="D535" s="124"/>
      <c r="E535" s="124"/>
      <c r="F535" s="124"/>
      <c r="G535" s="124"/>
      <c r="H535" s="124"/>
      <c r="I535" s="124"/>
      <c r="J535" s="193"/>
      <c r="K535" s="137"/>
      <c r="L535" s="131"/>
      <c r="M535" s="137"/>
      <c r="N535" s="456"/>
      <c r="O535" s="114"/>
      <c r="P535" s="114"/>
      <c r="Q535" s="114"/>
      <c r="R535" s="137"/>
    </row>
    <row r="536" spans="1:18" s="35" customFormat="1" x14ac:dyDescent="0.2">
      <c r="A536" s="131"/>
      <c r="B536" s="131"/>
      <c r="C536" s="124"/>
      <c r="D536" s="124"/>
      <c r="E536" s="124"/>
      <c r="F536" s="124"/>
      <c r="G536" s="124"/>
      <c r="H536" s="124"/>
      <c r="I536" s="124"/>
      <c r="J536" s="193"/>
      <c r="K536" s="137"/>
      <c r="L536" s="131"/>
      <c r="M536" s="137"/>
      <c r="N536" s="456"/>
      <c r="O536" s="114"/>
      <c r="P536" s="114"/>
      <c r="Q536" s="114"/>
      <c r="R536" s="137"/>
    </row>
    <row r="537" spans="1:18" s="35" customFormat="1" x14ac:dyDescent="0.2">
      <c r="A537" s="131"/>
      <c r="B537" s="131"/>
      <c r="C537" s="124"/>
      <c r="D537" s="124"/>
      <c r="E537" s="124"/>
      <c r="F537" s="124"/>
      <c r="G537" s="124"/>
      <c r="H537" s="124"/>
      <c r="I537" s="124"/>
      <c r="J537" s="193"/>
      <c r="K537" s="137"/>
      <c r="L537" s="131"/>
      <c r="M537" s="137"/>
      <c r="N537" s="456"/>
      <c r="O537" s="114"/>
      <c r="P537" s="114"/>
      <c r="Q537" s="114"/>
      <c r="R537" s="137"/>
    </row>
    <row r="538" spans="1:18" s="35" customFormat="1" x14ac:dyDescent="0.2">
      <c r="A538" s="131"/>
      <c r="B538" s="131"/>
      <c r="C538" s="124"/>
      <c r="D538" s="124"/>
      <c r="E538" s="124"/>
      <c r="F538" s="124"/>
      <c r="G538" s="124"/>
      <c r="H538" s="124"/>
      <c r="I538" s="124"/>
      <c r="J538" s="193"/>
      <c r="K538" s="137"/>
      <c r="L538" s="131"/>
      <c r="M538" s="137"/>
      <c r="N538" s="456"/>
      <c r="O538" s="114"/>
      <c r="P538" s="114"/>
      <c r="Q538" s="114"/>
      <c r="R538" s="137"/>
    </row>
    <row r="539" spans="1:18" s="35" customFormat="1" x14ac:dyDescent="0.2">
      <c r="A539" s="131"/>
      <c r="B539" s="131"/>
      <c r="C539" s="124"/>
      <c r="D539" s="124"/>
      <c r="E539" s="124"/>
      <c r="F539" s="124"/>
      <c r="G539" s="124"/>
      <c r="H539" s="124"/>
      <c r="I539" s="124"/>
      <c r="J539" s="193"/>
      <c r="K539" s="137"/>
      <c r="L539" s="131"/>
      <c r="M539" s="137"/>
      <c r="N539" s="456"/>
      <c r="O539" s="114"/>
      <c r="P539" s="114"/>
      <c r="Q539" s="114"/>
      <c r="R539" s="137"/>
    </row>
    <row r="540" spans="1:18" s="35" customFormat="1" x14ac:dyDescent="0.2">
      <c r="A540" s="131"/>
      <c r="B540" s="131"/>
      <c r="C540" s="124"/>
      <c r="D540" s="124"/>
      <c r="E540" s="124"/>
      <c r="F540" s="124"/>
      <c r="G540" s="124"/>
      <c r="H540" s="124"/>
      <c r="I540" s="124"/>
      <c r="J540" s="193"/>
      <c r="K540" s="137"/>
      <c r="L540" s="131"/>
      <c r="M540" s="137"/>
      <c r="N540" s="456"/>
      <c r="O540" s="114"/>
      <c r="P540" s="114"/>
      <c r="Q540" s="114"/>
      <c r="R540" s="137"/>
    </row>
    <row r="541" spans="1:18" s="35" customFormat="1" x14ac:dyDescent="0.2">
      <c r="A541" s="131"/>
      <c r="B541" s="131"/>
      <c r="C541" s="124"/>
      <c r="D541" s="124"/>
      <c r="E541" s="124"/>
      <c r="F541" s="124"/>
      <c r="G541" s="124"/>
      <c r="H541" s="124"/>
      <c r="I541" s="124"/>
      <c r="J541" s="193"/>
      <c r="K541" s="137"/>
      <c r="L541" s="131"/>
      <c r="M541" s="137"/>
      <c r="N541" s="456"/>
      <c r="O541" s="114"/>
      <c r="P541" s="114"/>
      <c r="Q541" s="114"/>
      <c r="R541" s="137"/>
    </row>
    <row r="542" spans="1:18" s="35" customFormat="1" x14ac:dyDescent="0.2">
      <c r="A542" s="131"/>
      <c r="B542" s="131"/>
      <c r="C542" s="124"/>
      <c r="D542" s="124"/>
      <c r="E542" s="124"/>
      <c r="F542" s="124"/>
      <c r="G542" s="124"/>
      <c r="H542" s="124"/>
      <c r="I542" s="124"/>
      <c r="J542" s="193"/>
      <c r="K542" s="137"/>
      <c r="L542" s="131"/>
      <c r="M542" s="137"/>
      <c r="N542" s="456"/>
      <c r="O542" s="114"/>
      <c r="P542" s="114"/>
      <c r="Q542" s="114"/>
      <c r="R542" s="137"/>
    </row>
    <row r="543" spans="1:18" s="35" customFormat="1" x14ac:dyDescent="0.2">
      <c r="A543" s="131"/>
      <c r="B543" s="131"/>
      <c r="C543" s="124"/>
      <c r="D543" s="124"/>
      <c r="E543" s="124"/>
      <c r="F543" s="124"/>
      <c r="G543" s="124"/>
      <c r="H543" s="124"/>
      <c r="I543" s="124"/>
      <c r="J543" s="193"/>
      <c r="K543" s="137"/>
      <c r="L543" s="131"/>
      <c r="M543" s="137"/>
      <c r="N543" s="456"/>
      <c r="O543" s="114"/>
      <c r="P543" s="114"/>
      <c r="Q543" s="114"/>
      <c r="R543" s="137"/>
    </row>
    <row r="544" spans="1:18" s="35" customFormat="1" x14ac:dyDescent="0.2">
      <c r="A544" s="131"/>
      <c r="B544" s="131"/>
      <c r="C544" s="124"/>
      <c r="D544" s="124"/>
      <c r="E544" s="124"/>
      <c r="F544" s="124"/>
      <c r="G544" s="124"/>
      <c r="H544" s="124"/>
      <c r="I544" s="124"/>
      <c r="J544" s="193"/>
      <c r="K544" s="137"/>
      <c r="L544" s="131"/>
      <c r="M544" s="137"/>
      <c r="N544" s="456"/>
      <c r="O544" s="114"/>
      <c r="P544" s="114"/>
      <c r="Q544" s="114"/>
      <c r="R544" s="137"/>
    </row>
    <row r="545" spans="1:18" s="35" customFormat="1" x14ac:dyDescent="0.2">
      <c r="A545" s="131"/>
      <c r="B545" s="131"/>
      <c r="C545" s="124"/>
      <c r="D545" s="124"/>
      <c r="E545" s="124"/>
      <c r="F545" s="124"/>
      <c r="G545" s="124"/>
      <c r="H545" s="124"/>
      <c r="I545" s="124"/>
      <c r="J545" s="193"/>
      <c r="K545" s="137"/>
      <c r="L545" s="131"/>
      <c r="M545" s="137"/>
      <c r="N545" s="456"/>
      <c r="O545" s="114"/>
      <c r="P545" s="114"/>
      <c r="Q545" s="114"/>
      <c r="R545" s="137"/>
    </row>
    <row r="546" spans="1:18" s="35" customFormat="1" x14ac:dyDescent="0.2">
      <c r="A546" s="131"/>
      <c r="B546" s="131"/>
      <c r="C546" s="124"/>
      <c r="D546" s="124"/>
      <c r="E546" s="124"/>
      <c r="F546" s="124"/>
      <c r="G546" s="124"/>
      <c r="H546" s="124"/>
      <c r="I546" s="124"/>
      <c r="J546" s="193"/>
      <c r="K546" s="137"/>
      <c r="L546" s="131"/>
      <c r="M546" s="137"/>
      <c r="N546" s="456"/>
      <c r="O546" s="114"/>
      <c r="P546" s="114"/>
      <c r="Q546" s="114"/>
      <c r="R546" s="137"/>
    </row>
  </sheetData>
  <mergeCells count="1">
    <mergeCell ref="P2:T2"/>
  </mergeCells>
  <phoneticPr fontId="14" type="noConversion"/>
  <hyperlinks>
    <hyperlink ref="P96" location="gt_username" display="username" xr:uid="{1FD0F697-4853-42DF-B948-1FBB049E429B}"/>
    <hyperlink ref="P127" location="gt_username" display="username" xr:uid="{53609000-9E3D-4608-972D-42B2E767F470}"/>
    <hyperlink ref="P128" location="gt_username" display="username" xr:uid="{6C0EEDF8-38A5-4DB9-AC34-60AC957014BD}"/>
    <hyperlink ref="P140" location="gt_username" display="username" xr:uid="{CEC60C70-9D10-4721-B7B9-F2A518BC8D1F}"/>
    <hyperlink ref="P156" location="gt_username" display="username" xr:uid="{0EA35A71-B4F1-4A84-AA30-D65D681BE98B}"/>
    <hyperlink ref="P157" location="gt_username" display="username" xr:uid="{0CEB092A-162A-402C-A153-B7FC0744B5D6}"/>
    <hyperlink ref="P162" location="gt_username" display="username" xr:uid="{0371075B-7EEF-48A1-9D75-2467C0E61527}"/>
    <hyperlink ref="P164" location="gt_username" display="username" xr:uid="{D2771E8D-87B9-42E1-BE51-63C1CDC89EEE}"/>
    <hyperlink ref="P262" location="gt_username" display="username" xr:uid="{094143EB-FE1D-4BE4-A367-6EF6EF40250F}"/>
    <hyperlink ref="P263" location="gt_username" display="username" xr:uid="{93C33466-000D-41EF-89B7-ED430EEF0124}"/>
    <hyperlink ref="P268" location="gt_username" display="username" xr:uid="{8A4258B2-F560-4819-9E8E-B9BC44C48C4E}"/>
    <hyperlink ref="P278" location="gt_username" display="username" xr:uid="{7B8C961D-9DA9-42D5-90EF-6EB70D633269}"/>
    <hyperlink ref="P281" location="gt_username" display="username" xr:uid="{3E4C3BEE-5CA5-4D41-AAEF-4FE2D1B88EE6}"/>
    <hyperlink ref="P284" location="gt_username" display="username" xr:uid="{6F38BB66-F45F-4173-B165-593F0F63AB27}"/>
    <hyperlink ref="P309" location="gt_username" display="username" xr:uid="{E91103AA-693D-470D-8EDD-6406DE339AD9}"/>
    <hyperlink ref="P310" location="gt_username" display="username" xr:uid="{46AD233D-436C-4CB3-B3F9-122C4E5E83C6}"/>
    <hyperlink ref="P312" location="gt_username" display="username" xr:uid="{DD898BFB-294D-452F-91D4-3C8A26824BED}"/>
    <hyperlink ref="P313" location="gt_username" display="username" xr:uid="{85A673EC-E1B9-42B7-AE0A-31BB35ED7C01}"/>
    <hyperlink ref="P314" location="gt_username" display="username" xr:uid="{2EC23CF7-8C16-44FE-8998-5C131598E14D}"/>
    <hyperlink ref="P317" location="gt_username" display="username" xr:uid="{812D3D57-620C-4031-BF39-5F8EE77E0CF4}"/>
    <hyperlink ref="P319" location="gt_username" display="username" xr:uid="{0FF086F6-E472-47E7-8F1D-4AEAC12A8D21}"/>
    <hyperlink ref="P321" location="gt_username" display="username" xr:uid="{72533275-A16B-4004-9085-BFF0387092DD}"/>
    <hyperlink ref="P325" location="gt_username" display="username" xr:uid="{5D2509C5-BE4D-4D3C-94E3-8CEFB7521003}"/>
    <hyperlink ref="P328" location="gt_username" display="username" xr:uid="{FC3FE1F4-B7CC-436C-9B9A-3F1F9FE65110}"/>
    <hyperlink ref="P329" location="gt_username" display="username" xr:uid="{C6F93996-0828-4DF1-B53E-4D6E698B667A}"/>
    <hyperlink ref="P330" location="gt_username" display="username" xr:uid="{B2D65C6F-A3D7-42E3-8BD6-A437B02F612B}"/>
    <hyperlink ref="P331" location="gt_username" display="username" xr:uid="{6C250426-9E2C-4580-9851-74A36F12C06F}"/>
    <hyperlink ref="P333" location="gt_username" display="username" xr:uid="{92B8ED78-0400-45DB-8C72-BC9051963BD2}"/>
    <hyperlink ref="P334" location="gt_username" display="username" xr:uid="{D7C9B1AE-F03E-4216-8C87-C6887879A826}"/>
    <hyperlink ref="P335" location="gt_username" display="username" xr:uid="{021C45B2-6ABD-47A0-A456-8389547ABE9F}"/>
    <hyperlink ref="P337" location="gt_username" display="username" xr:uid="{9C1B65E0-215A-42B0-8F1C-51B9C0907B72}"/>
    <hyperlink ref="P339" location="gt_username" display="username" xr:uid="{B5A6E5EC-E830-4EF6-A903-8B0488B3A2EA}"/>
    <hyperlink ref="P387" location="gt_username" display="username" xr:uid="{27922511-2E8B-45BE-AC2E-AF02B02B3B64}"/>
    <hyperlink ref="P388" location="gt_username" display="username" xr:uid="{0C80DF29-6971-4D64-ABE3-A11B9FF84982}"/>
    <hyperlink ref="P389" location="gt_username" display="username" xr:uid="{18E5B67D-C96B-4E48-8AD9-AF0C124767AD}"/>
    <hyperlink ref="P392" location="gt_username" display="username" xr:uid="{CE10807A-6BEF-4F93-BE86-982ECC72FA70}"/>
    <hyperlink ref="P393" location="gt_username" display="username" xr:uid="{5B88F623-E008-4AC8-9FFD-76203A546496}"/>
    <hyperlink ref="P396" location="gt_username" display="username" xr:uid="{59BD8508-6FB3-4D80-8737-F45F69BFBC76}"/>
    <hyperlink ref="P380" location="gt_camt" display="camt" xr:uid="{B5EC7F8B-68EE-48E6-8EB0-DAE9C51FC2DD}"/>
    <hyperlink ref="P384" location="gt_camt" display="camt" xr:uid="{56EB0FB6-8870-472E-B6BE-433E19332C18}"/>
    <hyperlink ref="P183" location="gt_MeterID" display="MeterID" xr:uid="{FD9E2025-EF4F-4A20-AC82-CB92062D48C3}"/>
    <hyperlink ref="Q272" location="gt_authno" display="authno" xr:uid="{15741D50-50B5-4BA9-BB28-2F0AC9891456}"/>
    <hyperlink ref="Q269" location="gt_ectsubsn" display="ectsubsn" xr:uid="{321C6CF1-93F8-434C-9DFB-AB4980ECBC61}"/>
    <hyperlink ref="R272" location="gt_ectsubsn" display="ectsubsn" xr:uid="{2EED98ED-39E6-408E-A4CC-0FF8083D59B9}"/>
    <hyperlink ref="P1" location="Index!A1" display="back to index" xr:uid="{00000000-0004-0000-0300-000000000000}"/>
    <hyperlink ref="P52" location="gt_username" display="username" xr:uid="{C1D465C3-8895-490D-8BDC-4041A1196BF0}"/>
    <hyperlink ref="P280" location="gt_username" display="username" xr:uid="{013F5E57-3B41-4D4D-B7CF-D4C07546E7F5}"/>
    <hyperlink ref="P301" location="CLua!A1" display="Clua" xr:uid="{DBFB7FC1-64FD-4AB8-B687-4F538DD1FBA4}"/>
    <hyperlink ref="P302:P305" location="CLua!A1" display="Clua" xr:uid="{CBFA325F-B7E0-4ED1-8E1E-8EE949C18975}"/>
    <hyperlink ref="Q79" location="apif_locSetCountryCode" display="locSetCountryCode" xr:uid="{ACA822DA-F574-4BDD-A746-4F60960F773E}"/>
    <hyperlink ref="R79" location="apif_locSetCurrencyCode" display="locSetCurrencyCode" xr:uid="{EF4FC18E-59CF-42E1-98FF-97F55B42C22C}"/>
    <hyperlink ref="S79" location="apif_locSetStateProv" display="locSetStateProv" xr:uid="{B1E32809-F645-413B-8367-E51ED423BFA1}"/>
    <hyperlink ref="T79" location="apif_machineSetMeterDenom" display="machineSetMeterDenom" xr:uid="{AF444417-C140-4576-8A5E-6FFC83E6F120}"/>
    <hyperlink ref="U79" location="apif_timeSetTimezone" display="timeSetTimezone" xr:uid="{4A15F030-BB49-4A0A-A979-6607E719DB1B}"/>
    <hyperlink ref="V79" location="apif_timeSet" display="timeSetTime" xr:uid="{690F3F3F-AAE7-4419-9309-14C514CB8759}"/>
    <hyperlink ref="W79" location="se_MACHINE_READY" display="MACHINE_READY " xr:uid="{1FB7E5D3-3DC6-406A-A2F8-F1A8F9BC4481}"/>
    <hyperlink ref="P290" location="PID!A1" display="PID worksheet" xr:uid="{441390DE-FDFA-462A-99D0-B20F1A3EB986}"/>
    <hyperlink ref="Q290" location="se_PID_ENTRY" display="sevent" xr:uid="{71BEE224-7EFA-4276-8966-B4906CB4CB62}"/>
    <hyperlink ref="R290" location="ev_PID_SESSION_STARTED" display="event" xr:uid="{4256FD17-EA80-4386-A7FD-CBACA21DB2D7}"/>
    <hyperlink ref="P320" location="gt_username" display="username" xr:uid="{8A93203E-8CC5-4AE6-A8C4-1D062F3F9365}"/>
    <hyperlink ref="P150" location="se_AUDIT_PAGE_REQ" display="AUDIT_PAGE_REQ" xr:uid="{CABD3D2D-8A80-4A75-B02C-E30C3F0ECABA}"/>
  </hyperlinks>
  <printOptions gridLines="1"/>
  <pageMargins left="0.74803149606299213" right="0.74803149606299213" top="0.98425196850393704" bottom="0.98425196850393704" header="0.51181102362204722" footer="0.51181102362204722"/>
  <pageSetup paperSize="9" scale="68" fitToHeight="1000" orientation="landscape" r:id="rId1"/>
  <headerFooter alignWithMargins="0">
    <oddFooter>Page &amp;P of &amp;N</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V111"/>
  <sheetViews>
    <sheetView zoomScaleNormal="100" workbookViewId="0">
      <pane xSplit="5" ySplit="3" topLeftCell="F73" activePane="bottomRight" state="frozen"/>
      <selection activeCell="E322" sqref="E322"/>
      <selection pane="topRight" activeCell="E322" sqref="E322"/>
      <selection pane="bottomLeft" activeCell="E322" sqref="E322"/>
      <selection pane="bottomRight" activeCell="J1" sqref="J1"/>
    </sheetView>
  </sheetViews>
  <sheetFormatPr defaultRowHeight="12.75" x14ac:dyDescent="0.2"/>
  <cols>
    <col min="1" max="1" width="12.28515625" style="12" customWidth="1"/>
    <col min="2" max="2" width="15.7109375" style="12" bestFit="1" customWidth="1"/>
    <col min="3" max="3" width="10.28515625" style="12" customWidth="1"/>
    <col min="4" max="4" width="8.5703125" style="21" bestFit="1" customWidth="1"/>
    <col min="5" max="5" width="3.42578125" style="12" customWidth="1"/>
    <col min="6" max="6" width="11.85546875" style="12" customWidth="1"/>
    <col min="7" max="7" width="91.5703125" style="8" customWidth="1"/>
    <col min="8" max="8" width="12.140625" style="21" customWidth="1"/>
    <col min="9" max="10" width="10.5703125" style="21" bestFit="1" customWidth="1"/>
    <col min="11" max="16384" width="9.140625" style="12"/>
  </cols>
  <sheetData>
    <row r="1" spans="1:14" s="445" customFormat="1" ht="27" customHeight="1" x14ac:dyDescent="0.2">
      <c r="A1" s="87" t="s">
        <v>3531</v>
      </c>
      <c r="D1" s="446"/>
      <c r="H1" s="447"/>
      <c r="I1" s="446"/>
      <c r="J1" s="517" t="str">
        <f>Title!$A$5</f>
        <v>Version: 3.0.3. Copyright The State of Queensland</v>
      </c>
      <c r="L1" s="565" t="s">
        <v>2210</v>
      </c>
      <c r="M1" s="448"/>
      <c r="N1" s="448"/>
    </row>
    <row r="2" spans="1:14" s="15" customFormat="1" ht="18" x14ac:dyDescent="0.25">
      <c r="A2" s="14" t="s">
        <v>321</v>
      </c>
      <c r="D2" s="18"/>
      <c r="G2" s="16"/>
      <c r="H2" s="17"/>
      <c r="I2" s="18"/>
      <c r="J2" s="18"/>
      <c r="M2" s="16"/>
      <c r="N2" s="16"/>
    </row>
    <row r="3" spans="1:14" s="51" customFormat="1" ht="51" customHeight="1" x14ac:dyDescent="0.2">
      <c r="A3" s="54" t="s">
        <v>1223</v>
      </c>
      <c r="B3" s="51" t="s">
        <v>818</v>
      </c>
      <c r="C3" s="52" t="s">
        <v>333</v>
      </c>
      <c r="D3" s="52" t="s">
        <v>518</v>
      </c>
      <c r="E3" s="52" t="s">
        <v>519</v>
      </c>
      <c r="F3" s="54" t="s">
        <v>320</v>
      </c>
      <c r="G3" s="54" t="s">
        <v>395</v>
      </c>
      <c r="H3" s="52" t="s">
        <v>2245</v>
      </c>
      <c r="I3" s="52" t="s">
        <v>2246</v>
      </c>
      <c r="J3" s="52" t="s">
        <v>2247</v>
      </c>
      <c r="K3" s="52" t="s">
        <v>3363</v>
      </c>
      <c r="L3" s="52" t="s">
        <v>3364</v>
      </c>
      <c r="M3" s="52" t="s">
        <v>3365</v>
      </c>
    </row>
    <row r="4" spans="1:14" s="131" customFormat="1" x14ac:dyDescent="0.2">
      <c r="A4" s="129" t="s">
        <v>102</v>
      </c>
      <c r="B4" s="129" t="s">
        <v>608</v>
      </c>
      <c r="C4" s="129" t="s">
        <v>608</v>
      </c>
      <c r="D4" s="129"/>
      <c r="E4" s="132" t="s">
        <v>72</v>
      </c>
      <c r="F4" s="129"/>
      <c r="G4" s="137" t="s">
        <v>1221</v>
      </c>
      <c r="H4" s="114"/>
      <c r="I4" s="124"/>
      <c r="J4" s="124"/>
      <c r="L4" s="129"/>
    </row>
    <row r="5" spans="1:14" s="131" customFormat="1" x14ac:dyDescent="0.2">
      <c r="A5" s="129" t="s">
        <v>102</v>
      </c>
      <c r="B5" s="129" t="s">
        <v>474</v>
      </c>
      <c r="C5" s="129" t="s">
        <v>474</v>
      </c>
      <c r="D5" s="129"/>
      <c r="E5" s="132" t="s">
        <v>72</v>
      </c>
      <c r="F5" s="129"/>
      <c r="G5" s="137" t="s">
        <v>1221</v>
      </c>
      <c r="H5" s="124"/>
      <c r="I5" s="124"/>
      <c r="J5" s="124"/>
      <c r="L5" s="129"/>
    </row>
    <row r="6" spans="1:14" s="131" customFormat="1" x14ac:dyDescent="0.2">
      <c r="A6" s="129" t="s">
        <v>102</v>
      </c>
      <c r="B6" s="129" t="s">
        <v>763</v>
      </c>
      <c r="C6" s="129" t="s">
        <v>763</v>
      </c>
      <c r="D6" s="129"/>
      <c r="E6" s="132" t="s">
        <v>72</v>
      </c>
      <c r="F6" s="129"/>
      <c r="G6" s="137" t="s">
        <v>1221</v>
      </c>
      <c r="H6" s="124"/>
      <c r="I6" s="124"/>
      <c r="J6" s="124"/>
      <c r="L6" s="129"/>
    </row>
    <row r="7" spans="1:14" s="131" customFormat="1" x14ac:dyDescent="0.2">
      <c r="A7" s="129" t="s">
        <v>102</v>
      </c>
      <c r="B7" s="129" t="s">
        <v>606</v>
      </c>
      <c r="C7" s="129" t="s">
        <v>606</v>
      </c>
      <c r="D7" s="129"/>
      <c r="E7" s="132" t="s">
        <v>72</v>
      </c>
      <c r="F7" s="129"/>
      <c r="G7" s="137" t="s">
        <v>1222</v>
      </c>
      <c r="H7" s="114"/>
      <c r="I7" s="124"/>
      <c r="J7" s="124"/>
      <c r="L7" s="129"/>
    </row>
    <row r="8" spans="1:14" s="131" customFormat="1" ht="25.5" x14ac:dyDescent="0.2">
      <c r="A8" s="129" t="s">
        <v>102</v>
      </c>
      <c r="B8" s="129" t="s">
        <v>607</v>
      </c>
      <c r="C8" s="129" t="s">
        <v>607</v>
      </c>
      <c r="D8" s="129"/>
      <c r="E8" s="132" t="s">
        <v>72</v>
      </c>
      <c r="F8" s="129"/>
      <c r="G8" s="137" t="s">
        <v>2970</v>
      </c>
      <c r="H8" s="114"/>
      <c r="I8" s="124"/>
      <c r="J8" s="124"/>
      <c r="L8" s="129"/>
    </row>
    <row r="9" spans="1:14" s="131" customFormat="1" x14ac:dyDescent="0.2">
      <c r="A9" s="129" t="s">
        <v>102</v>
      </c>
      <c r="B9" s="129" t="s">
        <v>761</v>
      </c>
      <c r="C9" s="129" t="s">
        <v>761</v>
      </c>
      <c r="D9" s="129"/>
      <c r="E9" s="132" t="s">
        <v>72</v>
      </c>
      <c r="F9" s="129"/>
      <c r="G9" s="137" t="s">
        <v>1221</v>
      </c>
      <c r="H9" s="124"/>
      <c r="I9" s="124"/>
      <c r="J9" s="124"/>
      <c r="L9" s="129"/>
    </row>
    <row r="10" spans="1:14" s="131" customFormat="1" x14ac:dyDescent="0.2">
      <c r="A10" s="129" t="s">
        <v>102</v>
      </c>
      <c r="B10" s="129" t="s">
        <v>765</v>
      </c>
      <c r="C10" s="129" t="s">
        <v>765</v>
      </c>
      <c r="D10" s="129"/>
      <c r="E10" s="132" t="s">
        <v>72</v>
      </c>
      <c r="F10" s="129"/>
      <c r="G10" s="137" t="s">
        <v>1221</v>
      </c>
      <c r="H10" s="124"/>
      <c r="I10" s="124"/>
      <c r="J10" s="124"/>
      <c r="L10" s="129"/>
    </row>
    <row r="11" spans="1:14" s="131" customFormat="1" x14ac:dyDescent="0.2">
      <c r="A11" s="129" t="s">
        <v>102</v>
      </c>
      <c r="B11" s="129" t="s">
        <v>764</v>
      </c>
      <c r="C11" s="129" t="s">
        <v>764</v>
      </c>
      <c r="D11" s="129"/>
      <c r="E11" s="132" t="s">
        <v>72</v>
      </c>
      <c r="F11" s="129"/>
      <c r="G11" s="137" t="s">
        <v>1221</v>
      </c>
      <c r="H11" s="124"/>
      <c r="I11" s="124"/>
      <c r="J11" s="124"/>
      <c r="L11" s="129"/>
    </row>
    <row r="12" spans="1:14" s="131" customFormat="1" x14ac:dyDescent="0.2">
      <c r="A12" s="129" t="s">
        <v>102</v>
      </c>
      <c r="B12" s="129" t="s">
        <v>1220</v>
      </c>
      <c r="C12" s="129" t="s">
        <v>1220</v>
      </c>
      <c r="D12" s="129" t="s">
        <v>606</v>
      </c>
      <c r="E12" s="132" t="s">
        <v>72</v>
      </c>
      <c r="F12" s="129"/>
      <c r="G12" s="137" t="s">
        <v>2149</v>
      </c>
      <c r="H12" s="124"/>
      <c r="I12" s="124"/>
      <c r="J12" s="124"/>
      <c r="L12" s="129"/>
    </row>
    <row r="13" spans="1:14" s="131" customFormat="1" x14ac:dyDescent="0.2">
      <c r="A13" s="129" t="s">
        <v>102</v>
      </c>
      <c r="B13" s="129" t="s">
        <v>2148</v>
      </c>
      <c r="C13" s="129" t="s">
        <v>2148</v>
      </c>
      <c r="D13" s="129" t="s">
        <v>606</v>
      </c>
      <c r="E13" s="132" t="s">
        <v>72</v>
      </c>
      <c r="F13" s="129"/>
      <c r="G13" s="137" t="s">
        <v>2149</v>
      </c>
      <c r="H13" s="124"/>
      <c r="I13" s="124"/>
      <c r="J13" s="124"/>
      <c r="L13" s="129"/>
    </row>
    <row r="14" spans="1:14" s="131" customFormat="1" ht="25.5" x14ac:dyDescent="0.2">
      <c r="A14" s="129" t="s">
        <v>760</v>
      </c>
      <c r="B14" s="129" t="s">
        <v>2131</v>
      </c>
      <c r="C14" s="129" t="s">
        <v>607</v>
      </c>
      <c r="D14" s="129"/>
      <c r="E14" s="132"/>
      <c r="F14" s="129"/>
      <c r="G14" s="137" t="s">
        <v>2132</v>
      </c>
      <c r="H14" s="124"/>
      <c r="I14" s="124"/>
      <c r="J14" s="124"/>
      <c r="L14" s="129"/>
    </row>
    <row r="15" spans="1:14" s="131" customFormat="1" ht="25.5" x14ac:dyDescent="0.2">
      <c r="A15" s="129" t="s">
        <v>760</v>
      </c>
      <c r="B15" s="131" t="s">
        <v>1191</v>
      </c>
      <c r="C15" s="129" t="s">
        <v>607</v>
      </c>
      <c r="D15" s="129"/>
      <c r="E15" s="132" t="s">
        <v>72</v>
      </c>
      <c r="F15" s="129"/>
      <c r="G15" s="137" t="s">
        <v>2738</v>
      </c>
      <c r="H15" s="124"/>
      <c r="I15" s="124"/>
      <c r="J15" s="124"/>
      <c r="L15" s="129"/>
    </row>
    <row r="16" spans="1:14" s="131" customFormat="1" ht="25.5" x14ac:dyDescent="0.2">
      <c r="A16" s="131" t="s">
        <v>760</v>
      </c>
      <c r="B16" s="131" t="s">
        <v>19</v>
      </c>
      <c r="C16" s="131" t="s">
        <v>2148</v>
      </c>
      <c r="E16" s="124" t="s">
        <v>72</v>
      </c>
      <c r="F16" s="131" t="s">
        <v>0</v>
      </c>
      <c r="G16" s="137" t="s">
        <v>3599</v>
      </c>
      <c r="H16" s="124"/>
      <c r="I16" s="124"/>
      <c r="J16" s="124"/>
    </row>
    <row r="17" spans="1:256" s="131" customFormat="1" ht="38.25" x14ac:dyDescent="0.2">
      <c r="A17" s="131" t="s">
        <v>760</v>
      </c>
      <c r="B17" s="137" t="s">
        <v>3521</v>
      </c>
      <c r="C17" s="131" t="s">
        <v>761</v>
      </c>
      <c r="E17" s="124" t="s">
        <v>72</v>
      </c>
      <c r="G17" s="137" t="s">
        <v>2427</v>
      </c>
      <c r="H17" s="124"/>
      <c r="I17" s="124"/>
      <c r="J17" s="124"/>
    </row>
    <row r="18" spans="1:256" s="131" customFormat="1" x14ac:dyDescent="0.2">
      <c r="A18" s="131" t="s">
        <v>760</v>
      </c>
      <c r="B18" s="137" t="s">
        <v>185</v>
      </c>
      <c r="C18" s="131" t="s">
        <v>761</v>
      </c>
      <c r="E18" s="124" t="s">
        <v>72</v>
      </c>
      <c r="G18" s="137" t="s">
        <v>3600</v>
      </c>
      <c r="H18" s="124"/>
      <c r="I18" s="124"/>
      <c r="J18" s="124"/>
    </row>
    <row r="19" spans="1:256" s="131" customFormat="1" ht="25.5" x14ac:dyDescent="0.2">
      <c r="A19" s="131" t="s">
        <v>760</v>
      </c>
      <c r="B19" s="137" t="s">
        <v>481</v>
      </c>
      <c r="C19" s="131" t="s">
        <v>761</v>
      </c>
      <c r="E19" s="124" t="s">
        <v>72</v>
      </c>
      <c r="G19" s="137" t="s">
        <v>3362</v>
      </c>
      <c r="H19" s="124"/>
      <c r="I19" s="124"/>
      <c r="J19" s="124"/>
    </row>
    <row r="20" spans="1:256" s="172" customFormat="1" x14ac:dyDescent="0.2">
      <c r="A20" s="131" t="s">
        <v>760</v>
      </c>
      <c r="B20" s="131" t="s">
        <v>63</v>
      </c>
      <c r="C20" s="131" t="s">
        <v>607</v>
      </c>
      <c r="D20" s="176" t="s">
        <v>1191</v>
      </c>
      <c r="E20" s="124"/>
      <c r="F20" s="131"/>
      <c r="G20" s="175" t="s">
        <v>369</v>
      </c>
      <c r="H20" s="124"/>
      <c r="I20" s="124"/>
      <c r="J20" s="124"/>
      <c r="K20" s="131"/>
      <c r="L20" s="131"/>
      <c r="M20" s="131"/>
      <c r="N20" s="131"/>
      <c r="O20" s="131"/>
      <c r="P20" s="131"/>
      <c r="Q20" s="131"/>
      <c r="R20" s="131"/>
      <c r="S20" s="131"/>
      <c r="T20" s="131"/>
      <c r="U20" s="131"/>
      <c r="V20" s="131"/>
      <c r="W20" s="131"/>
      <c r="X20" s="131"/>
      <c r="Y20" s="131"/>
      <c r="Z20" s="131"/>
      <c r="AA20" s="131"/>
      <c r="AB20" s="131"/>
      <c r="AC20" s="131"/>
      <c r="AD20" s="131"/>
      <c r="AE20" s="131"/>
      <c r="AF20" s="131"/>
      <c r="AG20" s="131"/>
      <c r="AH20" s="131"/>
      <c r="AI20" s="131"/>
      <c r="AJ20" s="131"/>
      <c r="AK20" s="131"/>
      <c r="AL20" s="131"/>
      <c r="AM20" s="131"/>
      <c r="AN20" s="131"/>
      <c r="AO20" s="131"/>
      <c r="AP20" s="131"/>
      <c r="AQ20" s="131"/>
      <c r="AR20" s="131"/>
      <c r="AS20" s="131"/>
      <c r="AT20" s="131"/>
      <c r="AU20" s="131"/>
      <c r="AV20" s="131"/>
      <c r="AW20" s="131"/>
      <c r="AX20" s="131"/>
      <c r="AY20" s="131"/>
      <c r="AZ20" s="131"/>
      <c r="BA20" s="131"/>
      <c r="BB20" s="131"/>
      <c r="BC20" s="131"/>
      <c r="BD20" s="131"/>
      <c r="BE20" s="131"/>
      <c r="BF20" s="131"/>
      <c r="BG20" s="131"/>
      <c r="BH20" s="131"/>
      <c r="BI20" s="131"/>
      <c r="BJ20" s="131"/>
      <c r="BK20" s="131"/>
      <c r="BL20" s="131"/>
      <c r="BM20" s="131"/>
      <c r="BN20" s="131"/>
      <c r="BO20" s="131"/>
      <c r="BP20" s="131"/>
      <c r="BQ20" s="131"/>
      <c r="BR20" s="131"/>
      <c r="BS20" s="131"/>
      <c r="BT20" s="131"/>
      <c r="BU20" s="131"/>
      <c r="BV20" s="131"/>
      <c r="BW20" s="131"/>
      <c r="BX20" s="131"/>
      <c r="BY20" s="131"/>
      <c r="BZ20" s="131"/>
      <c r="CA20" s="131"/>
      <c r="CB20" s="131"/>
      <c r="CC20" s="131"/>
      <c r="CD20" s="131"/>
      <c r="CE20" s="131"/>
      <c r="CF20" s="131"/>
      <c r="CG20" s="131"/>
      <c r="CH20" s="131"/>
      <c r="CI20" s="131"/>
      <c r="CJ20" s="131"/>
      <c r="CK20" s="131"/>
      <c r="CL20" s="131"/>
      <c r="CM20" s="131"/>
      <c r="CN20" s="131"/>
      <c r="CO20" s="131"/>
      <c r="CP20" s="131"/>
      <c r="CQ20" s="131"/>
      <c r="CR20" s="131"/>
      <c r="CS20" s="131"/>
      <c r="CT20" s="131"/>
      <c r="CU20" s="131"/>
      <c r="CV20" s="131"/>
      <c r="CW20" s="131"/>
      <c r="CX20" s="131"/>
      <c r="CY20" s="131"/>
      <c r="CZ20" s="131"/>
      <c r="DA20" s="131"/>
      <c r="DB20" s="131"/>
      <c r="DC20" s="131"/>
      <c r="DD20" s="131"/>
      <c r="DE20" s="131"/>
      <c r="DF20" s="131"/>
      <c r="DG20" s="131"/>
      <c r="DH20" s="131"/>
      <c r="DI20" s="131"/>
      <c r="DJ20" s="131"/>
      <c r="DK20" s="131"/>
      <c r="DL20" s="131"/>
      <c r="DM20" s="131"/>
      <c r="DN20" s="131"/>
      <c r="DO20" s="131"/>
      <c r="DP20" s="131"/>
      <c r="DQ20" s="131"/>
      <c r="DR20" s="131"/>
      <c r="DS20" s="131"/>
      <c r="DT20" s="131"/>
      <c r="DU20" s="131"/>
      <c r="DV20" s="131"/>
      <c r="DW20" s="131"/>
      <c r="DX20" s="131"/>
      <c r="DY20" s="131"/>
      <c r="DZ20" s="131"/>
      <c r="EA20" s="131"/>
      <c r="EB20" s="131"/>
      <c r="EC20" s="131"/>
      <c r="ED20" s="131"/>
      <c r="EE20" s="131"/>
      <c r="EF20" s="131"/>
      <c r="EG20" s="131"/>
      <c r="EH20" s="131"/>
      <c r="EI20" s="131"/>
      <c r="EJ20" s="131"/>
      <c r="EK20" s="131"/>
      <c r="EL20" s="131"/>
      <c r="EM20" s="131"/>
      <c r="EN20" s="131"/>
      <c r="EO20" s="131"/>
      <c r="EP20" s="131"/>
      <c r="EQ20" s="131"/>
      <c r="ER20" s="131"/>
      <c r="ES20" s="131"/>
      <c r="ET20" s="131"/>
      <c r="EU20" s="131"/>
      <c r="EV20" s="131"/>
      <c r="EW20" s="131"/>
      <c r="EX20" s="131"/>
      <c r="EY20" s="131"/>
      <c r="EZ20" s="131"/>
      <c r="FA20" s="131"/>
      <c r="FB20" s="131"/>
      <c r="FC20" s="131"/>
      <c r="FD20" s="131"/>
      <c r="FE20" s="131"/>
      <c r="FF20" s="131"/>
      <c r="FG20" s="131"/>
      <c r="FH20" s="131"/>
      <c r="FI20" s="131"/>
      <c r="FJ20" s="131"/>
      <c r="FK20" s="131"/>
      <c r="FL20" s="131"/>
      <c r="FM20" s="131"/>
      <c r="FN20" s="131"/>
      <c r="FO20" s="131"/>
      <c r="FP20" s="131"/>
      <c r="FQ20" s="131"/>
      <c r="FR20" s="131"/>
      <c r="FS20" s="131"/>
      <c r="FT20" s="131"/>
      <c r="FU20" s="131"/>
      <c r="FV20" s="131"/>
      <c r="FW20" s="131"/>
      <c r="FX20" s="131"/>
      <c r="FY20" s="131"/>
      <c r="FZ20" s="131"/>
      <c r="GA20" s="131"/>
      <c r="GB20" s="131"/>
      <c r="GC20" s="131"/>
      <c r="GD20" s="131"/>
      <c r="GE20" s="131"/>
      <c r="GF20" s="131"/>
      <c r="GG20" s="131"/>
      <c r="GH20" s="131"/>
      <c r="GI20" s="131"/>
      <c r="GJ20" s="131"/>
      <c r="GK20" s="131"/>
      <c r="GL20" s="131"/>
      <c r="GM20" s="131"/>
      <c r="GN20" s="131"/>
      <c r="GO20" s="131"/>
      <c r="GP20" s="131"/>
      <c r="GQ20" s="131"/>
      <c r="GR20" s="131"/>
      <c r="GS20" s="131"/>
      <c r="GT20" s="131"/>
      <c r="GU20" s="131"/>
      <c r="GV20" s="131"/>
      <c r="GW20" s="131"/>
      <c r="GX20" s="131"/>
      <c r="GY20" s="131"/>
      <c r="GZ20" s="131"/>
      <c r="HA20" s="131"/>
      <c r="HB20" s="131"/>
      <c r="HC20" s="131"/>
      <c r="HD20" s="131"/>
      <c r="HE20" s="131"/>
      <c r="HF20" s="131"/>
      <c r="HG20" s="131"/>
      <c r="HH20" s="131"/>
      <c r="HI20" s="131"/>
      <c r="HJ20" s="131"/>
      <c r="HK20" s="131"/>
      <c r="HL20" s="131"/>
      <c r="HM20" s="131"/>
      <c r="HN20" s="131"/>
      <c r="HO20" s="131"/>
      <c r="HP20" s="131"/>
      <c r="HQ20" s="131"/>
      <c r="HR20" s="131"/>
      <c r="HS20" s="131"/>
      <c r="HT20" s="131"/>
      <c r="HU20" s="131"/>
      <c r="HV20" s="131"/>
      <c r="HW20" s="131"/>
      <c r="HX20" s="131"/>
      <c r="HY20" s="131"/>
      <c r="HZ20" s="131"/>
      <c r="IA20" s="131"/>
      <c r="IB20" s="131"/>
      <c r="IC20" s="131"/>
      <c r="ID20" s="131"/>
      <c r="IE20" s="131"/>
      <c r="IF20" s="131"/>
      <c r="IG20" s="131"/>
      <c r="IH20" s="131"/>
      <c r="II20" s="131"/>
      <c r="IJ20" s="131"/>
      <c r="IK20" s="131"/>
      <c r="IL20" s="131"/>
      <c r="IM20" s="131"/>
      <c r="IN20" s="131"/>
      <c r="IO20" s="131"/>
      <c r="IP20" s="131"/>
      <c r="IQ20" s="131"/>
      <c r="IR20" s="131"/>
      <c r="IS20" s="131"/>
      <c r="IT20" s="131"/>
      <c r="IU20" s="131"/>
      <c r="IV20" s="131"/>
    </row>
    <row r="21" spans="1:256" s="172" customFormat="1" x14ac:dyDescent="0.2">
      <c r="A21" s="131" t="s">
        <v>760</v>
      </c>
      <c r="B21" s="131" t="s">
        <v>517</v>
      </c>
      <c r="C21" s="131" t="s">
        <v>607</v>
      </c>
      <c r="D21" s="131"/>
      <c r="E21" s="124" t="s">
        <v>72</v>
      </c>
      <c r="F21" s="131"/>
      <c r="G21" s="137" t="s">
        <v>3614</v>
      </c>
      <c r="H21" s="124"/>
      <c r="I21" s="124"/>
      <c r="J21" s="124"/>
      <c r="K21" s="131"/>
      <c r="L21" s="131"/>
      <c r="M21" s="131"/>
      <c r="N21" s="131"/>
      <c r="O21" s="131"/>
      <c r="P21" s="131"/>
      <c r="Q21" s="131"/>
      <c r="R21" s="131"/>
      <c r="S21" s="131"/>
      <c r="T21" s="131"/>
      <c r="U21" s="131"/>
      <c r="V21" s="131"/>
      <c r="W21" s="131"/>
      <c r="X21" s="131"/>
      <c r="Y21" s="131"/>
      <c r="Z21" s="131"/>
      <c r="AA21" s="131"/>
      <c r="AB21" s="131"/>
      <c r="AC21" s="131"/>
      <c r="AD21" s="131"/>
      <c r="AE21" s="131"/>
      <c r="AF21" s="131"/>
      <c r="AG21" s="131"/>
      <c r="AH21" s="131"/>
      <c r="AI21" s="131"/>
      <c r="AJ21" s="131"/>
      <c r="AK21" s="131"/>
      <c r="AL21" s="131"/>
      <c r="AM21" s="131"/>
      <c r="AN21" s="131"/>
      <c r="AO21" s="131"/>
      <c r="AP21" s="131"/>
      <c r="AQ21" s="131"/>
      <c r="AR21" s="131"/>
      <c r="AS21" s="131"/>
      <c r="AT21" s="131"/>
      <c r="AU21" s="131"/>
      <c r="AV21" s="131"/>
      <c r="AW21" s="131"/>
      <c r="AX21" s="131"/>
      <c r="AY21" s="131"/>
      <c r="AZ21" s="131"/>
      <c r="BA21" s="131"/>
      <c r="BB21" s="131"/>
      <c r="BC21" s="131"/>
      <c r="BD21" s="131"/>
      <c r="BE21" s="131"/>
      <c r="BF21" s="131"/>
      <c r="BG21" s="131"/>
      <c r="BH21" s="131"/>
      <c r="BI21" s="131"/>
      <c r="BJ21" s="131"/>
      <c r="BK21" s="131"/>
      <c r="BL21" s="131"/>
      <c r="BM21" s="131"/>
      <c r="BN21" s="131"/>
      <c r="BO21" s="131"/>
      <c r="BP21" s="131"/>
      <c r="BQ21" s="131"/>
      <c r="BR21" s="131"/>
      <c r="BS21" s="131"/>
      <c r="BT21" s="131"/>
      <c r="BU21" s="131"/>
      <c r="BV21" s="131"/>
      <c r="BW21" s="131"/>
      <c r="BX21" s="131"/>
      <c r="BY21" s="131"/>
      <c r="BZ21" s="131"/>
      <c r="CA21" s="131"/>
      <c r="CB21" s="131"/>
      <c r="CC21" s="131"/>
      <c r="CD21" s="131"/>
      <c r="CE21" s="131"/>
      <c r="CF21" s="131"/>
      <c r="CG21" s="131"/>
      <c r="CH21" s="131"/>
      <c r="CI21" s="131"/>
      <c r="CJ21" s="131"/>
      <c r="CK21" s="131"/>
      <c r="CL21" s="131"/>
      <c r="CM21" s="131"/>
      <c r="CN21" s="131"/>
      <c r="CO21" s="131"/>
      <c r="CP21" s="131"/>
      <c r="CQ21" s="131"/>
      <c r="CR21" s="131"/>
      <c r="CS21" s="131"/>
      <c r="CT21" s="131"/>
      <c r="CU21" s="131"/>
      <c r="CV21" s="131"/>
      <c r="CW21" s="131"/>
      <c r="CX21" s="131"/>
      <c r="CY21" s="131"/>
      <c r="CZ21" s="131"/>
      <c r="DA21" s="131"/>
      <c r="DB21" s="131"/>
      <c r="DC21" s="131"/>
      <c r="DD21" s="131"/>
      <c r="DE21" s="131"/>
      <c r="DF21" s="131"/>
      <c r="DG21" s="131"/>
      <c r="DH21" s="131"/>
      <c r="DI21" s="131"/>
      <c r="DJ21" s="131"/>
      <c r="DK21" s="131"/>
      <c r="DL21" s="131"/>
      <c r="DM21" s="131"/>
      <c r="DN21" s="131"/>
      <c r="DO21" s="131"/>
      <c r="DP21" s="131"/>
      <c r="DQ21" s="131"/>
      <c r="DR21" s="131"/>
      <c r="DS21" s="131"/>
      <c r="DT21" s="131"/>
      <c r="DU21" s="131"/>
      <c r="DV21" s="131"/>
      <c r="DW21" s="131"/>
      <c r="DX21" s="131"/>
      <c r="DY21" s="131"/>
      <c r="DZ21" s="131"/>
      <c r="EA21" s="131"/>
      <c r="EB21" s="131"/>
      <c r="EC21" s="131"/>
      <c r="ED21" s="131"/>
      <c r="EE21" s="131"/>
      <c r="EF21" s="131"/>
      <c r="EG21" s="131"/>
      <c r="EH21" s="131"/>
      <c r="EI21" s="131"/>
      <c r="EJ21" s="131"/>
      <c r="EK21" s="131"/>
      <c r="EL21" s="131"/>
      <c r="EM21" s="131"/>
      <c r="EN21" s="131"/>
      <c r="EO21" s="131"/>
      <c r="EP21" s="131"/>
      <c r="EQ21" s="131"/>
      <c r="ER21" s="131"/>
      <c r="ES21" s="131"/>
      <c r="ET21" s="131"/>
      <c r="EU21" s="131"/>
      <c r="EV21" s="131"/>
      <c r="EW21" s="131"/>
      <c r="EX21" s="131"/>
      <c r="EY21" s="131"/>
      <c r="EZ21" s="131"/>
      <c r="FA21" s="131"/>
      <c r="FB21" s="131"/>
      <c r="FC21" s="131"/>
      <c r="FD21" s="131"/>
      <c r="FE21" s="131"/>
      <c r="FF21" s="131"/>
      <c r="FG21" s="131"/>
      <c r="FH21" s="131"/>
      <c r="FI21" s="131"/>
      <c r="FJ21" s="131"/>
      <c r="FK21" s="131"/>
      <c r="FL21" s="131"/>
      <c r="FM21" s="131"/>
      <c r="FN21" s="131"/>
      <c r="FO21" s="131"/>
      <c r="FP21" s="131"/>
      <c r="FQ21" s="131"/>
      <c r="FR21" s="131"/>
      <c r="FS21" s="131"/>
      <c r="FT21" s="131"/>
      <c r="FU21" s="131"/>
      <c r="FV21" s="131"/>
      <c r="FW21" s="131"/>
      <c r="FX21" s="131"/>
      <c r="FY21" s="131"/>
      <c r="FZ21" s="131"/>
      <c r="GA21" s="131"/>
      <c r="GB21" s="131"/>
      <c r="GC21" s="131"/>
      <c r="GD21" s="131"/>
      <c r="GE21" s="131"/>
      <c r="GF21" s="131"/>
      <c r="GG21" s="131"/>
      <c r="GH21" s="131"/>
      <c r="GI21" s="131"/>
      <c r="GJ21" s="131"/>
      <c r="GK21" s="131"/>
      <c r="GL21" s="131"/>
      <c r="GM21" s="131"/>
      <c r="GN21" s="131"/>
      <c r="GO21" s="131"/>
      <c r="GP21" s="131"/>
      <c r="GQ21" s="131"/>
      <c r="GR21" s="131"/>
      <c r="GS21" s="131"/>
      <c r="GT21" s="131"/>
      <c r="GU21" s="131"/>
      <c r="GV21" s="131"/>
      <c r="GW21" s="131"/>
      <c r="GX21" s="131"/>
      <c r="GY21" s="131"/>
      <c r="GZ21" s="131"/>
      <c r="HA21" s="131"/>
      <c r="HB21" s="131"/>
      <c r="HC21" s="131"/>
      <c r="HD21" s="131"/>
      <c r="HE21" s="131"/>
      <c r="HF21" s="131"/>
      <c r="HG21" s="131"/>
      <c r="HH21" s="131"/>
      <c r="HI21" s="131"/>
      <c r="HJ21" s="131"/>
      <c r="HK21" s="131"/>
      <c r="HL21" s="131"/>
      <c r="HM21" s="131"/>
      <c r="HN21" s="131"/>
      <c r="HO21" s="131"/>
      <c r="HP21" s="131"/>
      <c r="HQ21" s="131"/>
      <c r="HR21" s="131"/>
      <c r="HS21" s="131"/>
      <c r="HT21" s="131"/>
      <c r="HU21" s="131"/>
      <c r="HV21" s="131"/>
      <c r="HW21" s="131"/>
      <c r="HX21" s="131"/>
      <c r="HY21" s="131"/>
      <c r="HZ21" s="131"/>
      <c r="IA21" s="131"/>
      <c r="IB21" s="131"/>
      <c r="IC21" s="131"/>
      <c r="ID21" s="131"/>
      <c r="IE21" s="131"/>
      <c r="IF21" s="131"/>
      <c r="IG21" s="131"/>
      <c r="IH21" s="131"/>
      <c r="II21" s="131"/>
      <c r="IJ21" s="131"/>
      <c r="IK21" s="131"/>
      <c r="IL21" s="131"/>
      <c r="IM21" s="131"/>
      <c r="IN21" s="131"/>
      <c r="IO21" s="131"/>
      <c r="IP21" s="131"/>
      <c r="IQ21" s="131"/>
      <c r="IR21" s="131"/>
      <c r="IS21" s="131"/>
      <c r="IT21" s="131"/>
      <c r="IU21" s="131"/>
      <c r="IV21" s="131"/>
    </row>
    <row r="22" spans="1:256" s="172" customFormat="1" x14ac:dyDescent="0.2">
      <c r="A22" s="131" t="s">
        <v>760</v>
      </c>
      <c r="B22" s="131" t="s">
        <v>1249</v>
      </c>
      <c r="C22" s="131" t="s">
        <v>607</v>
      </c>
      <c r="D22" s="131"/>
      <c r="E22" s="124" t="s">
        <v>72</v>
      </c>
      <c r="F22" s="131"/>
      <c r="G22" s="137" t="s">
        <v>1250</v>
      </c>
      <c r="H22" s="124"/>
      <c r="I22" s="124"/>
      <c r="J22" s="124"/>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c r="AS22" s="131"/>
      <c r="AT22" s="131"/>
      <c r="AU22" s="131"/>
      <c r="AV22" s="131"/>
      <c r="AW22" s="131"/>
      <c r="AX22" s="131"/>
      <c r="AY22" s="131"/>
      <c r="AZ22" s="131"/>
      <c r="BA22" s="131"/>
      <c r="BB22" s="131"/>
      <c r="BC22" s="131"/>
      <c r="BD22" s="131"/>
      <c r="BE22" s="131"/>
      <c r="BF22" s="131"/>
      <c r="BG22" s="131"/>
      <c r="BH22" s="131"/>
      <c r="BI22" s="131"/>
      <c r="BJ22" s="131"/>
      <c r="BK22" s="131"/>
      <c r="BL22" s="131"/>
      <c r="BM22" s="131"/>
      <c r="BN22" s="131"/>
      <c r="BO22" s="131"/>
      <c r="BP22" s="131"/>
      <c r="BQ22" s="131"/>
      <c r="BR22" s="131"/>
      <c r="BS22" s="131"/>
      <c r="BT22" s="131"/>
      <c r="BU22" s="131"/>
      <c r="BV22" s="131"/>
      <c r="BW22" s="131"/>
      <c r="BX22" s="131"/>
      <c r="BY22" s="131"/>
      <c r="BZ22" s="131"/>
      <c r="CA22" s="131"/>
      <c r="CB22" s="131"/>
      <c r="CC22" s="131"/>
      <c r="CD22" s="131"/>
      <c r="CE22" s="131"/>
      <c r="CF22" s="131"/>
      <c r="CG22" s="131"/>
      <c r="CH22" s="131"/>
      <c r="CI22" s="131"/>
      <c r="CJ22" s="131"/>
      <c r="CK22" s="131"/>
      <c r="CL22" s="131"/>
      <c r="CM22" s="131"/>
      <c r="CN22" s="131"/>
      <c r="CO22" s="131"/>
      <c r="CP22" s="131"/>
      <c r="CQ22" s="131"/>
      <c r="CR22" s="131"/>
      <c r="CS22" s="131"/>
      <c r="CT22" s="131"/>
      <c r="CU22" s="131"/>
      <c r="CV22" s="131"/>
      <c r="CW22" s="131"/>
      <c r="CX22" s="131"/>
      <c r="CY22" s="131"/>
      <c r="CZ22" s="131"/>
      <c r="DA22" s="131"/>
      <c r="DB22" s="131"/>
      <c r="DC22" s="131"/>
      <c r="DD22" s="131"/>
      <c r="DE22" s="131"/>
      <c r="DF22" s="131"/>
      <c r="DG22" s="131"/>
      <c r="DH22" s="131"/>
      <c r="DI22" s="131"/>
      <c r="DJ22" s="131"/>
      <c r="DK22" s="131"/>
      <c r="DL22" s="131"/>
      <c r="DM22" s="131"/>
      <c r="DN22" s="131"/>
      <c r="DO22" s="131"/>
      <c r="DP22" s="131"/>
      <c r="DQ22" s="131"/>
      <c r="DR22" s="131"/>
      <c r="DS22" s="131"/>
      <c r="DT22" s="131"/>
      <c r="DU22" s="131"/>
      <c r="DV22" s="131"/>
      <c r="DW22" s="131"/>
      <c r="DX22" s="131"/>
      <c r="DY22" s="131"/>
      <c r="DZ22" s="131"/>
      <c r="EA22" s="131"/>
      <c r="EB22" s="131"/>
      <c r="EC22" s="131"/>
      <c r="ED22" s="131"/>
      <c r="EE22" s="131"/>
      <c r="EF22" s="131"/>
      <c r="EG22" s="131"/>
      <c r="EH22" s="131"/>
      <c r="EI22" s="131"/>
      <c r="EJ22" s="131"/>
      <c r="EK22" s="131"/>
      <c r="EL22" s="131"/>
      <c r="EM22" s="131"/>
      <c r="EN22" s="131"/>
      <c r="EO22" s="131"/>
      <c r="EP22" s="131"/>
      <c r="EQ22" s="131"/>
      <c r="ER22" s="131"/>
      <c r="ES22" s="131"/>
      <c r="ET22" s="131"/>
      <c r="EU22" s="131"/>
      <c r="EV22" s="131"/>
      <c r="EW22" s="131"/>
      <c r="EX22" s="131"/>
      <c r="EY22" s="131"/>
      <c r="EZ22" s="131"/>
      <c r="FA22" s="131"/>
      <c r="FB22" s="131"/>
      <c r="FC22" s="131"/>
      <c r="FD22" s="131"/>
      <c r="FE22" s="131"/>
      <c r="FF22" s="131"/>
      <c r="FG22" s="131"/>
      <c r="FH22" s="131"/>
      <c r="FI22" s="131"/>
      <c r="FJ22" s="131"/>
      <c r="FK22" s="131"/>
      <c r="FL22" s="131"/>
      <c r="FM22" s="131"/>
      <c r="FN22" s="131"/>
      <c r="FO22" s="131"/>
      <c r="FP22" s="131"/>
      <c r="FQ22" s="131"/>
      <c r="FR22" s="131"/>
      <c r="FS22" s="131"/>
      <c r="FT22" s="131"/>
      <c r="FU22" s="131"/>
      <c r="FV22" s="131"/>
      <c r="FW22" s="131"/>
      <c r="FX22" s="131"/>
      <c r="FY22" s="131"/>
      <c r="FZ22" s="131"/>
      <c r="GA22" s="131"/>
      <c r="GB22" s="131"/>
      <c r="GC22" s="131"/>
      <c r="GD22" s="131"/>
      <c r="GE22" s="131"/>
      <c r="GF22" s="131"/>
      <c r="GG22" s="131"/>
      <c r="GH22" s="131"/>
      <c r="GI22" s="131"/>
      <c r="GJ22" s="131"/>
      <c r="GK22" s="131"/>
      <c r="GL22" s="131"/>
      <c r="GM22" s="131"/>
      <c r="GN22" s="131"/>
      <c r="GO22" s="131"/>
      <c r="GP22" s="131"/>
      <c r="GQ22" s="131"/>
      <c r="GR22" s="131"/>
      <c r="GS22" s="131"/>
      <c r="GT22" s="131"/>
      <c r="GU22" s="131"/>
      <c r="GV22" s="131"/>
      <c r="GW22" s="131"/>
      <c r="GX22" s="131"/>
      <c r="GY22" s="131"/>
      <c r="GZ22" s="131"/>
      <c r="HA22" s="131"/>
      <c r="HB22" s="131"/>
      <c r="HC22" s="131"/>
      <c r="HD22" s="131"/>
      <c r="HE22" s="131"/>
      <c r="HF22" s="131"/>
      <c r="HG22" s="131"/>
      <c r="HH22" s="131"/>
      <c r="HI22" s="131"/>
      <c r="HJ22" s="131"/>
      <c r="HK22" s="131"/>
      <c r="HL22" s="131"/>
      <c r="HM22" s="131"/>
      <c r="HN22" s="131"/>
      <c r="HO22" s="131"/>
      <c r="HP22" s="131"/>
      <c r="HQ22" s="131"/>
      <c r="HR22" s="131"/>
      <c r="HS22" s="131"/>
      <c r="HT22" s="131"/>
      <c r="HU22" s="131"/>
      <c r="HV22" s="131"/>
      <c r="HW22" s="131"/>
      <c r="HX22" s="131"/>
      <c r="HY22" s="131"/>
      <c r="HZ22" s="131"/>
      <c r="IA22" s="131"/>
      <c r="IB22" s="131"/>
      <c r="IC22" s="131"/>
      <c r="ID22" s="131"/>
      <c r="IE22" s="131"/>
      <c r="IF22" s="131"/>
      <c r="IG22" s="131"/>
      <c r="IH22" s="131"/>
      <c r="II22" s="131"/>
      <c r="IJ22" s="131"/>
      <c r="IK22" s="131"/>
      <c r="IL22" s="131"/>
      <c r="IM22" s="131"/>
      <c r="IN22" s="131"/>
      <c r="IO22" s="131"/>
      <c r="IP22" s="131"/>
      <c r="IQ22" s="131"/>
      <c r="IR22" s="131"/>
      <c r="IS22" s="131"/>
      <c r="IT22" s="131"/>
      <c r="IU22" s="131"/>
      <c r="IV22" s="131"/>
    </row>
    <row r="23" spans="1:256" s="172" customFormat="1" ht="25.5" x14ac:dyDescent="0.2">
      <c r="A23" s="131" t="s">
        <v>760</v>
      </c>
      <c r="B23" s="131" t="s">
        <v>1257</v>
      </c>
      <c r="C23" s="131" t="s">
        <v>607</v>
      </c>
      <c r="D23" s="131"/>
      <c r="E23" s="124" t="s">
        <v>72</v>
      </c>
      <c r="F23" s="131"/>
      <c r="G23" s="137" t="s">
        <v>2130</v>
      </c>
      <c r="H23" s="124"/>
      <c r="I23" s="124"/>
      <c r="J23" s="124"/>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c r="AT23" s="131"/>
      <c r="AU23" s="131"/>
      <c r="AV23" s="131"/>
      <c r="AW23" s="131"/>
      <c r="AX23" s="131"/>
      <c r="AY23" s="131"/>
      <c r="AZ23" s="131"/>
      <c r="BA23" s="131"/>
      <c r="BB23" s="131"/>
      <c r="BC23" s="131"/>
      <c r="BD23" s="131"/>
      <c r="BE23" s="131"/>
      <c r="BF23" s="131"/>
      <c r="BG23" s="131"/>
      <c r="BH23" s="131"/>
      <c r="BI23" s="131"/>
      <c r="BJ23" s="131"/>
      <c r="BK23" s="131"/>
      <c r="BL23" s="131"/>
      <c r="BM23" s="131"/>
      <c r="BN23" s="131"/>
      <c r="BO23" s="131"/>
      <c r="BP23" s="131"/>
      <c r="BQ23" s="131"/>
      <c r="BR23" s="131"/>
      <c r="BS23" s="131"/>
      <c r="BT23" s="131"/>
      <c r="BU23" s="131"/>
      <c r="BV23" s="131"/>
      <c r="BW23" s="131"/>
      <c r="BX23" s="131"/>
      <c r="BY23" s="131"/>
      <c r="BZ23" s="131"/>
      <c r="CA23" s="131"/>
      <c r="CB23" s="131"/>
      <c r="CC23" s="131"/>
      <c r="CD23" s="131"/>
      <c r="CE23" s="131"/>
      <c r="CF23" s="131"/>
      <c r="CG23" s="131"/>
      <c r="CH23" s="131"/>
      <c r="CI23" s="131"/>
      <c r="CJ23" s="131"/>
      <c r="CK23" s="131"/>
      <c r="CL23" s="131"/>
      <c r="CM23" s="131"/>
      <c r="CN23" s="131"/>
      <c r="CO23" s="131"/>
      <c r="CP23" s="131"/>
      <c r="CQ23" s="131"/>
      <c r="CR23" s="131"/>
      <c r="CS23" s="131"/>
      <c r="CT23" s="131"/>
      <c r="CU23" s="131"/>
      <c r="CV23" s="131"/>
      <c r="CW23" s="131"/>
      <c r="CX23" s="131"/>
      <c r="CY23" s="131"/>
      <c r="CZ23" s="131"/>
      <c r="DA23" s="131"/>
      <c r="DB23" s="131"/>
      <c r="DC23" s="131"/>
      <c r="DD23" s="131"/>
      <c r="DE23" s="131"/>
      <c r="DF23" s="131"/>
      <c r="DG23" s="131"/>
      <c r="DH23" s="131"/>
      <c r="DI23" s="131"/>
      <c r="DJ23" s="131"/>
      <c r="DK23" s="131"/>
      <c r="DL23" s="131"/>
      <c r="DM23" s="131"/>
      <c r="DN23" s="131"/>
      <c r="DO23" s="131"/>
      <c r="DP23" s="131"/>
      <c r="DQ23" s="131"/>
      <c r="DR23" s="131"/>
      <c r="DS23" s="131"/>
      <c r="DT23" s="131"/>
      <c r="DU23" s="131"/>
      <c r="DV23" s="131"/>
      <c r="DW23" s="131"/>
      <c r="DX23" s="131"/>
      <c r="DY23" s="131"/>
      <c r="DZ23" s="131"/>
      <c r="EA23" s="131"/>
      <c r="EB23" s="131"/>
      <c r="EC23" s="131"/>
      <c r="ED23" s="131"/>
      <c r="EE23" s="131"/>
      <c r="EF23" s="131"/>
      <c r="EG23" s="131"/>
      <c r="EH23" s="131"/>
      <c r="EI23" s="131"/>
      <c r="EJ23" s="131"/>
      <c r="EK23" s="131"/>
      <c r="EL23" s="131"/>
      <c r="EM23" s="131"/>
      <c r="EN23" s="131"/>
      <c r="EO23" s="131"/>
      <c r="EP23" s="131"/>
      <c r="EQ23" s="131"/>
      <c r="ER23" s="131"/>
      <c r="ES23" s="131"/>
      <c r="ET23" s="131"/>
      <c r="EU23" s="131"/>
      <c r="EV23" s="131"/>
      <c r="EW23" s="131"/>
      <c r="EX23" s="131"/>
      <c r="EY23" s="131"/>
      <c r="EZ23" s="131"/>
      <c r="FA23" s="131"/>
      <c r="FB23" s="131"/>
      <c r="FC23" s="131"/>
      <c r="FD23" s="131"/>
      <c r="FE23" s="131"/>
      <c r="FF23" s="131"/>
      <c r="FG23" s="131"/>
      <c r="FH23" s="131"/>
      <c r="FI23" s="131"/>
      <c r="FJ23" s="131"/>
      <c r="FK23" s="131"/>
      <c r="FL23" s="131"/>
      <c r="FM23" s="131"/>
      <c r="FN23" s="131"/>
      <c r="FO23" s="131"/>
      <c r="FP23" s="131"/>
      <c r="FQ23" s="131"/>
      <c r="FR23" s="131"/>
      <c r="FS23" s="131"/>
      <c r="FT23" s="131"/>
      <c r="FU23" s="131"/>
      <c r="FV23" s="131"/>
      <c r="FW23" s="131"/>
      <c r="FX23" s="131"/>
      <c r="FY23" s="131"/>
      <c r="FZ23" s="131"/>
      <c r="GA23" s="131"/>
      <c r="GB23" s="131"/>
      <c r="GC23" s="131"/>
      <c r="GD23" s="131"/>
      <c r="GE23" s="131"/>
      <c r="GF23" s="131"/>
      <c r="GG23" s="131"/>
      <c r="GH23" s="131"/>
      <c r="GI23" s="131"/>
      <c r="GJ23" s="131"/>
      <c r="GK23" s="131"/>
      <c r="GL23" s="131"/>
      <c r="GM23" s="131"/>
      <c r="GN23" s="131"/>
      <c r="GO23" s="131"/>
      <c r="GP23" s="131"/>
      <c r="GQ23" s="131"/>
      <c r="GR23" s="131"/>
      <c r="GS23" s="131"/>
      <c r="GT23" s="131"/>
      <c r="GU23" s="131"/>
      <c r="GV23" s="131"/>
      <c r="GW23" s="131"/>
      <c r="GX23" s="131"/>
      <c r="GY23" s="131"/>
      <c r="GZ23" s="131"/>
      <c r="HA23" s="131"/>
      <c r="HB23" s="131"/>
      <c r="HC23" s="131"/>
      <c r="HD23" s="131"/>
      <c r="HE23" s="131"/>
      <c r="HF23" s="131"/>
      <c r="HG23" s="131"/>
      <c r="HH23" s="131"/>
      <c r="HI23" s="131"/>
      <c r="HJ23" s="131"/>
      <c r="HK23" s="131"/>
      <c r="HL23" s="131"/>
      <c r="HM23" s="131"/>
      <c r="HN23" s="131"/>
      <c r="HO23" s="131"/>
      <c r="HP23" s="131"/>
      <c r="HQ23" s="131"/>
      <c r="HR23" s="131"/>
      <c r="HS23" s="131"/>
      <c r="HT23" s="131"/>
      <c r="HU23" s="131"/>
      <c r="HV23" s="131"/>
      <c r="HW23" s="131"/>
      <c r="HX23" s="131"/>
      <c r="HY23" s="131"/>
      <c r="HZ23" s="131"/>
      <c r="IA23" s="131"/>
      <c r="IB23" s="131"/>
      <c r="IC23" s="131"/>
      <c r="ID23" s="131"/>
      <c r="IE23" s="131"/>
      <c r="IF23" s="131"/>
      <c r="IG23" s="131"/>
      <c r="IH23" s="131"/>
      <c r="II23" s="131"/>
      <c r="IJ23" s="131"/>
      <c r="IK23" s="131"/>
      <c r="IL23" s="131"/>
      <c r="IM23" s="131"/>
      <c r="IN23" s="131"/>
      <c r="IO23" s="131"/>
      <c r="IP23" s="131"/>
      <c r="IQ23" s="131"/>
      <c r="IR23" s="131"/>
      <c r="IS23" s="131"/>
      <c r="IT23" s="131"/>
      <c r="IU23" s="131"/>
      <c r="IV23" s="131"/>
    </row>
    <row r="24" spans="1:256" s="131" customFormat="1" ht="51" x14ac:dyDescent="0.2">
      <c r="A24" s="131" t="s">
        <v>760</v>
      </c>
      <c r="B24" s="137" t="s">
        <v>1160</v>
      </c>
      <c r="C24" s="131" t="s">
        <v>607</v>
      </c>
      <c r="D24" s="176" t="s">
        <v>1191</v>
      </c>
      <c r="E24" s="124" t="s">
        <v>72</v>
      </c>
      <c r="G24" s="137" t="s">
        <v>3109</v>
      </c>
      <c r="H24" s="124"/>
      <c r="I24" s="114"/>
      <c r="J24" s="114"/>
      <c r="K24" s="124"/>
      <c r="Q24" s="137"/>
      <c r="R24" s="137"/>
      <c r="S24" s="137"/>
      <c r="T24" s="137"/>
      <c r="U24" s="137"/>
    </row>
    <row r="25" spans="1:256" s="131" customFormat="1" ht="51" x14ac:dyDescent="0.2">
      <c r="A25" s="131" t="s">
        <v>760</v>
      </c>
      <c r="B25" s="131" t="s">
        <v>438</v>
      </c>
      <c r="C25" s="131" t="s">
        <v>607</v>
      </c>
      <c r="E25" s="124" t="s">
        <v>72</v>
      </c>
      <c r="G25" s="137" t="s">
        <v>1988</v>
      </c>
      <c r="H25" s="124"/>
      <c r="I25" s="124"/>
      <c r="J25" s="124"/>
      <c r="K25" s="124"/>
      <c r="Q25" s="137"/>
      <c r="R25" s="137"/>
      <c r="S25" s="137"/>
      <c r="T25" s="137"/>
      <c r="U25" s="137"/>
    </row>
    <row r="26" spans="1:256" s="131" customFormat="1" ht="25.5" x14ac:dyDescent="0.2">
      <c r="A26" s="131" t="s">
        <v>760</v>
      </c>
      <c r="B26" s="131" t="s">
        <v>1192</v>
      </c>
      <c r="C26" s="131" t="s">
        <v>607</v>
      </c>
      <c r="E26" s="124" t="s">
        <v>72</v>
      </c>
      <c r="G26" s="137" t="s">
        <v>3718</v>
      </c>
      <c r="H26" s="124"/>
      <c r="I26" s="124"/>
      <c r="J26" s="124"/>
    </row>
    <row r="27" spans="1:256" s="131" customFormat="1" ht="140.25" x14ac:dyDescent="0.2">
      <c r="A27" s="131" t="s">
        <v>345</v>
      </c>
      <c r="B27" s="131" t="s">
        <v>473</v>
      </c>
      <c r="C27" s="131" t="s">
        <v>607</v>
      </c>
      <c r="E27" s="124" t="s">
        <v>72</v>
      </c>
      <c r="G27" s="137" t="s">
        <v>3679</v>
      </c>
      <c r="H27" s="124" t="s">
        <v>763</v>
      </c>
      <c r="I27" s="114" t="s">
        <v>1329</v>
      </c>
      <c r="J27" s="124"/>
    </row>
    <row r="28" spans="1:256" s="131" customFormat="1" ht="25.5" x14ac:dyDescent="0.2">
      <c r="A28" s="131" t="s">
        <v>345</v>
      </c>
      <c r="B28" s="131" t="s">
        <v>2095</v>
      </c>
      <c r="C28" s="131" t="s">
        <v>608</v>
      </c>
      <c r="E28" s="124" t="s">
        <v>520</v>
      </c>
      <c r="G28" s="137" t="s">
        <v>182</v>
      </c>
      <c r="H28" s="124" t="b">
        <v>0</v>
      </c>
      <c r="I28" s="114" t="s">
        <v>1329</v>
      </c>
      <c r="J28" s="124"/>
    </row>
    <row r="29" spans="1:256" s="131" customFormat="1" ht="38.25" x14ac:dyDescent="0.2">
      <c r="A29" s="169" t="s">
        <v>345</v>
      </c>
      <c r="B29" s="169" t="s">
        <v>686</v>
      </c>
      <c r="C29" s="169" t="s">
        <v>761</v>
      </c>
      <c r="D29" s="169"/>
      <c r="E29" s="170" t="s">
        <v>520</v>
      </c>
      <c r="F29" s="169"/>
      <c r="G29" s="171" t="s">
        <v>1989</v>
      </c>
      <c r="H29" s="170" t="s">
        <v>763</v>
      </c>
      <c r="I29" s="170" t="s">
        <v>763</v>
      </c>
      <c r="J29" s="124"/>
    </row>
    <row r="30" spans="1:256" s="131" customFormat="1" ht="25.5" x14ac:dyDescent="0.2">
      <c r="A30" s="131" t="s">
        <v>345</v>
      </c>
      <c r="B30" s="131" t="s">
        <v>3</v>
      </c>
      <c r="C30" s="131" t="s">
        <v>2148</v>
      </c>
      <c r="E30" s="124" t="s">
        <v>520</v>
      </c>
      <c r="G30" s="137" t="s">
        <v>2037</v>
      </c>
      <c r="H30" s="124">
        <v>0</v>
      </c>
      <c r="I30" s="124" t="s">
        <v>1330</v>
      </c>
      <c r="J30" s="124"/>
    </row>
    <row r="31" spans="1:256" s="131" customFormat="1" ht="25.5" x14ac:dyDescent="0.2">
      <c r="A31" s="131" t="s">
        <v>345</v>
      </c>
      <c r="B31" s="131" t="s">
        <v>298</v>
      </c>
      <c r="C31" s="131" t="s">
        <v>2148</v>
      </c>
      <c r="D31" s="131" t="s">
        <v>19</v>
      </c>
      <c r="E31" s="124" t="s">
        <v>520</v>
      </c>
      <c r="F31" s="131" t="s">
        <v>19</v>
      </c>
      <c r="G31" s="137" t="s">
        <v>2094</v>
      </c>
      <c r="H31" s="124"/>
      <c r="I31" s="114" t="s">
        <v>1329</v>
      </c>
      <c r="J31" s="124">
        <v>0</v>
      </c>
    </row>
    <row r="32" spans="1:256" s="131" customFormat="1" ht="25.5" x14ac:dyDescent="0.2">
      <c r="A32" s="131" t="s">
        <v>345</v>
      </c>
      <c r="B32" s="131" t="s">
        <v>574</v>
      </c>
      <c r="C32" s="131" t="s">
        <v>607</v>
      </c>
      <c r="E32" s="124" t="s">
        <v>72</v>
      </c>
      <c r="G32" s="137" t="s">
        <v>3609</v>
      </c>
      <c r="H32" s="124" t="s">
        <v>763</v>
      </c>
      <c r="I32" s="114" t="s">
        <v>1329</v>
      </c>
      <c r="J32" s="124"/>
    </row>
    <row r="33" spans="1:10" s="131" customFormat="1" ht="25.5" x14ac:dyDescent="0.2">
      <c r="A33" s="131" t="s">
        <v>345</v>
      </c>
      <c r="B33" s="131" t="s">
        <v>573</v>
      </c>
      <c r="C33" s="131" t="s">
        <v>607</v>
      </c>
      <c r="E33" s="124" t="s">
        <v>72</v>
      </c>
      <c r="G33" s="137" t="s">
        <v>3608</v>
      </c>
      <c r="H33" s="124" t="s">
        <v>763</v>
      </c>
      <c r="I33" s="114" t="s">
        <v>1329</v>
      </c>
      <c r="J33" s="124"/>
    </row>
    <row r="34" spans="1:10" s="131" customFormat="1" ht="51" x14ac:dyDescent="0.2">
      <c r="A34" s="131" t="s">
        <v>340</v>
      </c>
      <c r="B34" s="131" t="s">
        <v>1745</v>
      </c>
      <c r="C34" s="131" t="s">
        <v>608</v>
      </c>
      <c r="E34" s="124" t="s">
        <v>520</v>
      </c>
      <c r="G34" s="137" t="s">
        <v>3523</v>
      </c>
      <c r="H34" s="124" t="b">
        <v>0</v>
      </c>
      <c r="I34" s="124" t="b">
        <v>0</v>
      </c>
      <c r="J34" s="124"/>
    </row>
    <row r="35" spans="1:10" s="131" customFormat="1" ht="25.5" x14ac:dyDescent="0.2">
      <c r="A35" s="131" t="s">
        <v>340</v>
      </c>
      <c r="B35" s="131" t="s">
        <v>792</v>
      </c>
      <c r="C35" s="131" t="s">
        <v>2148</v>
      </c>
      <c r="E35" s="124"/>
      <c r="F35" s="131" t="s">
        <v>19</v>
      </c>
      <c r="G35" s="137" t="s">
        <v>332</v>
      </c>
      <c r="H35" s="124">
        <v>1000000</v>
      </c>
      <c r="I35" s="114" t="s">
        <v>1329</v>
      </c>
      <c r="J35" s="124"/>
    </row>
    <row r="36" spans="1:10" s="131" customFormat="1" ht="25.5" x14ac:dyDescent="0.2">
      <c r="A36" s="131" t="s">
        <v>340</v>
      </c>
      <c r="B36" s="131" t="s">
        <v>816</v>
      </c>
      <c r="C36" s="131" t="s">
        <v>1220</v>
      </c>
      <c r="E36" s="124" t="s">
        <v>520</v>
      </c>
      <c r="F36" s="131" t="s">
        <v>40</v>
      </c>
      <c r="G36" s="137" t="s">
        <v>15</v>
      </c>
      <c r="H36" s="124">
        <v>100</v>
      </c>
      <c r="I36" s="114" t="s">
        <v>1329</v>
      </c>
      <c r="J36" s="124"/>
    </row>
    <row r="37" spans="1:10" s="131" customFormat="1" ht="25.5" x14ac:dyDescent="0.2">
      <c r="A37" s="131" t="s">
        <v>340</v>
      </c>
      <c r="B37" s="131" t="s">
        <v>815</v>
      </c>
      <c r="C37" s="131" t="s">
        <v>1220</v>
      </c>
      <c r="E37" s="124" t="s">
        <v>520</v>
      </c>
      <c r="F37" s="131" t="s">
        <v>40</v>
      </c>
      <c r="G37" s="137" t="s">
        <v>52</v>
      </c>
      <c r="H37" s="124">
        <v>0</v>
      </c>
      <c r="I37" s="114" t="s">
        <v>1329</v>
      </c>
      <c r="J37" s="124"/>
    </row>
    <row r="38" spans="1:10" s="205" customFormat="1" ht="38.25" x14ac:dyDescent="0.2">
      <c r="A38" s="131" t="s">
        <v>340</v>
      </c>
      <c r="B38" s="134" t="s">
        <v>620</v>
      </c>
      <c r="C38" s="131" t="s">
        <v>1220</v>
      </c>
      <c r="D38" s="131"/>
      <c r="E38" s="124" t="s">
        <v>520</v>
      </c>
      <c r="F38" s="131" t="s">
        <v>40</v>
      </c>
      <c r="G38" s="137" t="s">
        <v>1990</v>
      </c>
      <c r="H38" s="124">
        <v>0.2</v>
      </c>
      <c r="I38" s="114" t="s">
        <v>1329</v>
      </c>
      <c r="J38" s="124"/>
    </row>
    <row r="39" spans="1:10" s="131" customFormat="1" ht="38.25" x14ac:dyDescent="0.2">
      <c r="A39" s="131" t="s">
        <v>340</v>
      </c>
      <c r="B39" s="134" t="s">
        <v>576</v>
      </c>
      <c r="C39" s="131" t="s">
        <v>2148</v>
      </c>
      <c r="E39" s="124" t="s">
        <v>520</v>
      </c>
      <c r="G39" s="137" t="s">
        <v>1991</v>
      </c>
      <c r="H39" s="124">
        <v>1</v>
      </c>
      <c r="I39" s="114" t="s">
        <v>1329</v>
      </c>
      <c r="J39" s="124"/>
    </row>
    <row r="40" spans="1:10" s="297" customFormat="1" ht="94.5" customHeight="1" x14ac:dyDescent="0.2">
      <c r="A40" s="131" t="s">
        <v>340</v>
      </c>
      <c r="B40" s="134" t="s">
        <v>2405</v>
      </c>
      <c r="C40" s="131" t="s">
        <v>2148</v>
      </c>
      <c r="D40" s="131"/>
      <c r="E40" s="124" t="s">
        <v>520</v>
      </c>
      <c r="F40" s="131"/>
      <c r="G40" s="137" t="s">
        <v>3456</v>
      </c>
      <c r="H40" s="124">
        <v>0</v>
      </c>
      <c r="I40" s="114" t="s">
        <v>1329</v>
      </c>
      <c r="J40" s="124"/>
    </row>
    <row r="41" spans="1:10" s="297" customFormat="1" ht="44.25" customHeight="1" x14ac:dyDescent="0.2">
      <c r="A41" s="131" t="s">
        <v>340</v>
      </c>
      <c r="B41" s="134" t="s">
        <v>2406</v>
      </c>
      <c r="C41" s="131" t="s">
        <v>2148</v>
      </c>
      <c r="D41" s="131" t="s">
        <v>19</v>
      </c>
      <c r="E41" s="124" t="s">
        <v>520</v>
      </c>
      <c r="F41" s="131"/>
      <c r="G41" s="137" t="s">
        <v>2407</v>
      </c>
      <c r="H41" s="124">
        <v>0</v>
      </c>
      <c r="I41" s="114" t="s">
        <v>1329</v>
      </c>
      <c r="J41" s="124"/>
    </row>
    <row r="42" spans="1:10" s="169" customFormat="1" ht="25.5" x14ac:dyDescent="0.2">
      <c r="A42" s="169" t="s">
        <v>343</v>
      </c>
      <c r="B42" s="169" t="s">
        <v>24</v>
      </c>
      <c r="C42" s="169" t="s">
        <v>2148</v>
      </c>
      <c r="E42" s="170" t="s">
        <v>520</v>
      </c>
      <c r="F42" s="169" t="s">
        <v>610</v>
      </c>
      <c r="G42" s="171" t="s">
        <v>25</v>
      </c>
      <c r="H42" s="170" t="s">
        <v>2470</v>
      </c>
      <c r="I42" s="170"/>
      <c r="J42" s="170"/>
    </row>
    <row r="43" spans="1:10" s="131" customFormat="1" ht="25.5" x14ac:dyDescent="0.2">
      <c r="A43" s="131" t="s">
        <v>343</v>
      </c>
      <c r="B43" s="131" t="s">
        <v>811</v>
      </c>
      <c r="C43" s="131" t="s">
        <v>761</v>
      </c>
      <c r="E43" s="124" t="s">
        <v>72</v>
      </c>
      <c r="G43" s="137" t="s">
        <v>2384</v>
      </c>
      <c r="H43" s="124"/>
      <c r="I43" s="124"/>
      <c r="J43" s="124"/>
    </row>
    <row r="44" spans="1:10" s="131" customFormat="1" x14ac:dyDescent="0.2">
      <c r="A44" s="131" t="s">
        <v>343</v>
      </c>
      <c r="B44" s="131" t="s">
        <v>94</v>
      </c>
      <c r="C44" s="131" t="s">
        <v>761</v>
      </c>
      <c r="E44" s="124" t="s">
        <v>72</v>
      </c>
      <c r="G44" s="137" t="s">
        <v>95</v>
      </c>
      <c r="H44" s="124"/>
      <c r="I44" s="124"/>
      <c r="J44" s="124"/>
    </row>
    <row r="45" spans="1:10" s="131" customFormat="1" x14ac:dyDescent="0.2">
      <c r="A45" s="131" t="s">
        <v>343</v>
      </c>
      <c r="B45" s="131" t="s">
        <v>683</v>
      </c>
      <c r="C45" s="131" t="s">
        <v>607</v>
      </c>
      <c r="E45" s="124" t="s">
        <v>72</v>
      </c>
      <c r="G45" s="137" t="s">
        <v>368</v>
      </c>
      <c r="H45" s="124"/>
      <c r="I45" s="124"/>
      <c r="J45" s="124"/>
    </row>
    <row r="46" spans="1:10" s="131" customFormat="1" ht="191.25" x14ac:dyDescent="0.2">
      <c r="A46" s="131" t="s">
        <v>341</v>
      </c>
      <c r="B46" s="131" t="s">
        <v>1501</v>
      </c>
      <c r="C46" s="131" t="s">
        <v>607</v>
      </c>
      <c r="D46" s="176" t="s">
        <v>1191</v>
      </c>
      <c r="E46" s="124" t="s">
        <v>72</v>
      </c>
      <c r="G46" s="137" t="s">
        <v>3704</v>
      </c>
      <c r="H46" s="124"/>
      <c r="I46" s="124"/>
      <c r="J46" s="124"/>
    </row>
    <row r="47" spans="1:10" s="131" customFormat="1" ht="67.5" customHeight="1" x14ac:dyDescent="0.2">
      <c r="A47" s="131" t="s">
        <v>341</v>
      </c>
      <c r="B47" s="131" t="s">
        <v>1714</v>
      </c>
      <c r="C47" s="131" t="s">
        <v>607</v>
      </c>
      <c r="D47" s="647" t="str">
        <f ca="1">HYPERLINK(CONCATENATE("[",filename,"]gt_","uistring"), "uistring")</f>
        <v>uistring</v>
      </c>
      <c r="E47" s="124"/>
      <c r="G47" s="134" t="s">
        <v>3727</v>
      </c>
      <c r="H47" s="124"/>
      <c r="I47" s="124"/>
      <c r="J47" s="124"/>
    </row>
    <row r="48" spans="1:10" s="131" customFormat="1" ht="150" customHeight="1" x14ac:dyDescent="0.2">
      <c r="A48" s="131" t="s">
        <v>341</v>
      </c>
      <c r="B48" s="131" t="s">
        <v>678</v>
      </c>
      <c r="C48" s="131" t="s">
        <v>607</v>
      </c>
      <c r="D48" s="647"/>
      <c r="E48" s="124" t="s">
        <v>72</v>
      </c>
      <c r="G48" s="137" t="s">
        <v>3729</v>
      </c>
      <c r="H48" s="124"/>
      <c r="I48" s="124"/>
      <c r="J48" s="124"/>
    </row>
    <row r="49" spans="1:12" s="131" customFormat="1" ht="38.25" x14ac:dyDescent="0.2">
      <c r="A49" s="131" t="s">
        <v>341</v>
      </c>
      <c r="B49" s="131" t="s">
        <v>1190</v>
      </c>
      <c r="C49" s="131" t="s">
        <v>607</v>
      </c>
      <c r="D49" s="647" t="str">
        <f ca="1">HYPERLINK(CONCATENATE("[",filename,"]gt_","uistring"), "uistring")</f>
        <v>uistring</v>
      </c>
      <c r="E49" s="124" t="s">
        <v>72</v>
      </c>
      <c r="G49" s="137" t="s">
        <v>3728</v>
      </c>
      <c r="H49" s="124"/>
      <c r="I49" s="124"/>
      <c r="J49" s="124"/>
    </row>
    <row r="50" spans="1:12" s="131" customFormat="1" ht="51" x14ac:dyDescent="0.2">
      <c r="A50" s="131" t="s">
        <v>341</v>
      </c>
      <c r="B50" s="131" t="s">
        <v>3651</v>
      </c>
      <c r="C50" s="131" t="s">
        <v>607</v>
      </c>
      <c r="D50" s="647"/>
      <c r="E50" s="124"/>
      <c r="G50" s="137" t="s">
        <v>3657</v>
      </c>
      <c r="H50" s="124"/>
      <c r="I50" s="124"/>
      <c r="J50" s="124"/>
    </row>
    <row r="51" spans="1:12" s="131" customFormat="1" ht="63.75" x14ac:dyDescent="0.2">
      <c r="A51" s="131" t="s">
        <v>340</v>
      </c>
      <c r="B51" s="131" t="s">
        <v>3656</v>
      </c>
      <c r="C51" s="131" t="s">
        <v>607</v>
      </c>
      <c r="D51" s="647"/>
      <c r="E51" s="124"/>
      <c r="G51" s="137" t="s">
        <v>3658</v>
      </c>
      <c r="H51" s="124"/>
      <c r="I51" s="124"/>
      <c r="J51" s="124"/>
    </row>
    <row r="52" spans="1:12" s="131" customFormat="1" ht="51" x14ac:dyDescent="0.2">
      <c r="A52" s="169" t="s">
        <v>341</v>
      </c>
      <c r="B52" s="169" t="s">
        <v>1163</v>
      </c>
      <c r="C52" s="169" t="s">
        <v>607</v>
      </c>
      <c r="D52" s="169" t="s">
        <v>438</v>
      </c>
      <c r="E52" s="170" t="s">
        <v>72</v>
      </c>
      <c r="F52" s="169"/>
      <c r="G52" s="171" t="s">
        <v>1189</v>
      </c>
      <c r="H52" s="124"/>
      <c r="I52" s="124"/>
      <c r="J52" s="124"/>
      <c r="L52" s="169"/>
    </row>
    <row r="53" spans="1:12" s="131" customFormat="1" ht="38.25" x14ac:dyDescent="0.2">
      <c r="A53" s="131" t="s">
        <v>341</v>
      </c>
      <c r="B53" s="131" t="s">
        <v>99</v>
      </c>
      <c r="C53" s="131" t="s">
        <v>608</v>
      </c>
      <c r="E53" s="124" t="s">
        <v>72</v>
      </c>
      <c r="G53" s="137" t="s">
        <v>2867</v>
      </c>
      <c r="H53" s="124" t="b">
        <v>0</v>
      </c>
      <c r="I53" s="114" t="s">
        <v>1329</v>
      </c>
      <c r="J53" s="114"/>
    </row>
    <row r="54" spans="1:12" s="131" customFormat="1" ht="38.25" x14ac:dyDescent="0.2">
      <c r="A54" s="131" t="s">
        <v>341</v>
      </c>
      <c r="B54" s="131" t="s">
        <v>54</v>
      </c>
      <c r="C54" s="131" t="s">
        <v>2148</v>
      </c>
      <c r="E54" s="124" t="s">
        <v>72</v>
      </c>
      <c r="G54" s="137" t="s">
        <v>2866</v>
      </c>
      <c r="H54" s="124"/>
      <c r="I54" s="124"/>
      <c r="J54" s="124"/>
    </row>
    <row r="55" spans="1:12" s="131" customFormat="1" x14ac:dyDescent="0.2">
      <c r="A55" s="131" t="s">
        <v>341</v>
      </c>
      <c r="B55" s="131" t="s">
        <v>393</v>
      </c>
      <c r="C55" s="131" t="s">
        <v>1220</v>
      </c>
      <c r="E55" s="124" t="s">
        <v>72</v>
      </c>
      <c r="G55" s="137" t="s">
        <v>1992</v>
      </c>
      <c r="H55" s="124"/>
      <c r="I55" s="124"/>
      <c r="J55" s="124"/>
    </row>
    <row r="56" spans="1:12" s="131" customFormat="1" x14ac:dyDescent="0.2">
      <c r="A56" s="131" t="s">
        <v>341</v>
      </c>
      <c r="B56" s="131" t="s">
        <v>516</v>
      </c>
      <c r="C56" s="131" t="s">
        <v>1220</v>
      </c>
      <c r="E56" s="124" t="s">
        <v>72</v>
      </c>
      <c r="G56" s="137" t="s">
        <v>1993</v>
      </c>
      <c r="H56" s="124"/>
      <c r="I56" s="124"/>
      <c r="J56" s="124"/>
    </row>
    <row r="57" spans="1:12" s="131" customFormat="1" x14ac:dyDescent="0.2">
      <c r="A57" s="131" t="s">
        <v>341</v>
      </c>
      <c r="B57" s="131" t="s">
        <v>1711</v>
      </c>
      <c r="C57" s="131" t="s">
        <v>2148</v>
      </c>
      <c r="E57" s="124" t="s">
        <v>72</v>
      </c>
      <c r="G57" s="137" t="s">
        <v>2321</v>
      </c>
      <c r="H57" s="124"/>
      <c r="I57" s="124"/>
      <c r="J57" s="124"/>
    </row>
    <row r="58" spans="1:12" s="131" customFormat="1" ht="25.5" x14ac:dyDescent="0.2">
      <c r="A58" s="131" t="s">
        <v>468</v>
      </c>
      <c r="B58" s="131" t="s">
        <v>2176</v>
      </c>
      <c r="C58" s="131" t="s">
        <v>2148</v>
      </c>
      <c r="D58" s="131" t="s">
        <v>19</v>
      </c>
      <c r="E58" s="124" t="s">
        <v>520</v>
      </c>
      <c r="G58" s="137" t="s">
        <v>2177</v>
      </c>
      <c r="H58" s="114">
        <v>16000</v>
      </c>
      <c r="I58" s="114" t="s">
        <v>1329</v>
      </c>
      <c r="J58" s="114"/>
    </row>
    <row r="59" spans="1:12" s="131" customFormat="1" x14ac:dyDescent="0.2">
      <c r="A59" s="131" t="s">
        <v>224</v>
      </c>
      <c r="B59" s="131" t="s">
        <v>757</v>
      </c>
      <c r="C59" s="131" t="s">
        <v>607</v>
      </c>
      <c r="D59" s="176" t="s">
        <v>517</v>
      </c>
      <c r="E59" s="124" t="s">
        <v>520</v>
      </c>
      <c r="G59" s="137" t="s">
        <v>1193</v>
      </c>
      <c r="H59" s="124" t="s">
        <v>763</v>
      </c>
      <c r="I59" s="124"/>
      <c r="J59" s="124"/>
    </row>
    <row r="60" spans="1:12" s="129" customFormat="1" ht="25.5" x14ac:dyDescent="0.2">
      <c r="A60" s="131" t="s">
        <v>224</v>
      </c>
      <c r="B60" s="131" t="s">
        <v>184</v>
      </c>
      <c r="C60" s="131" t="s">
        <v>2148</v>
      </c>
      <c r="D60" s="131"/>
      <c r="E60" s="124" t="s">
        <v>520</v>
      </c>
      <c r="F60" s="131"/>
      <c r="G60" s="137" t="s">
        <v>3532</v>
      </c>
      <c r="H60" s="124">
        <v>30000</v>
      </c>
      <c r="I60" s="124"/>
      <c r="J60" s="124"/>
      <c r="L60" s="131"/>
    </row>
    <row r="61" spans="1:12" s="129" customFormat="1" ht="25.5" x14ac:dyDescent="0.2">
      <c r="A61" s="131" t="s">
        <v>253</v>
      </c>
      <c r="B61" s="137" t="s">
        <v>467</v>
      </c>
      <c r="C61" s="131" t="s">
        <v>607</v>
      </c>
      <c r="D61" s="131"/>
      <c r="E61" s="124" t="s">
        <v>520</v>
      </c>
      <c r="F61" s="131"/>
      <c r="G61" s="137" t="s">
        <v>171</v>
      </c>
      <c r="H61" s="124" t="s">
        <v>763</v>
      </c>
      <c r="I61" s="114" t="s">
        <v>1329</v>
      </c>
      <c r="J61" s="124"/>
      <c r="L61" s="131"/>
    </row>
    <row r="62" spans="1:12" s="129" customFormat="1" ht="25.5" x14ac:dyDescent="0.2">
      <c r="A62" s="131" t="s">
        <v>253</v>
      </c>
      <c r="B62" s="137" t="s">
        <v>172</v>
      </c>
      <c r="C62" s="131" t="s">
        <v>607</v>
      </c>
      <c r="D62" s="131"/>
      <c r="E62" s="124" t="s">
        <v>520</v>
      </c>
      <c r="F62" s="131"/>
      <c r="G62" s="137" t="s">
        <v>1994</v>
      </c>
      <c r="H62" s="124" t="s">
        <v>763</v>
      </c>
      <c r="I62" s="114" t="s">
        <v>1329</v>
      </c>
      <c r="J62" s="124"/>
      <c r="L62" s="131"/>
    </row>
    <row r="63" spans="1:12" s="129" customFormat="1" ht="25.5" x14ac:dyDescent="0.2">
      <c r="A63" s="131" t="s">
        <v>253</v>
      </c>
      <c r="B63" s="137" t="s">
        <v>173</v>
      </c>
      <c r="C63" s="131" t="s">
        <v>607</v>
      </c>
      <c r="D63" s="131"/>
      <c r="E63" s="124"/>
      <c r="F63" s="131"/>
      <c r="G63" s="137" t="s">
        <v>1995</v>
      </c>
      <c r="H63" s="124" t="s">
        <v>763</v>
      </c>
      <c r="I63" s="114" t="s">
        <v>1329</v>
      </c>
      <c r="J63" s="124"/>
      <c r="L63" s="131"/>
    </row>
    <row r="64" spans="1:12" s="131" customFormat="1" ht="38.25" x14ac:dyDescent="0.2">
      <c r="A64" s="131" t="s">
        <v>258</v>
      </c>
      <c r="B64" s="131" t="s">
        <v>571</v>
      </c>
      <c r="C64" s="131" t="s">
        <v>608</v>
      </c>
      <c r="E64" s="124" t="s">
        <v>520</v>
      </c>
      <c r="G64" s="175" t="s">
        <v>3527</v>
      </c>
      <c r="H64" s="114" t="s">
        <v>2471</v>
      </c>
      <c r="I64" s="124"/>
      <c r="J64" s="124"/>
    </row>
    <row r="65" spans="1:21" s="131" customFormat="1" ht="25.5" x14ac:dyDescent="0.2">
      <c r="A65" s="131" t="s">
        <v>258</v>
      </c>
      <c r="B65" s="137" t="s">
        <v>174</v>
      </c>
      <c r="C65" s="131" t="s">
        <v>1220</v>
      </c>
      <c r="E65" s="124"/>
      <c r="G65" s="781" t="s">
        <v>1716</v>
      </c>
      <c r="H65" s="124" t="s">
        <v>763</v>
      </c>
      <c r="I65" s="114" t="s">
        <v>1329</v>
      </c>
      <c r="J65" s="124"/>
    </row>
    <row r="66" spans="1:21" s="131" customFormat="1" ht="84" customHeight="1" x14ac:dyDescent="0.2">
      <c r="A66" s="131" t="s">
        <v>258</v>
      </c>
      <c r="B66" s="137" t="s">
        <v>1938</v>
      </c>
      <c r="C66" s="131" t="s">
        <v>608</v>
      </c>
      <c r="E66" s="124" t="s">
        <v>520</v>
      </c>
      <c r="G66" s="344" t="s">
        <v>2451</v>
      </c>
      <c r="H66" s="124" t="b">
        <v>0</v>
      </c>
      <c r="I66" s="114" t="s">
        <v>1329</v>
      </c>
      <c r="J66" s="124"/>
    </row>
    <row r="67" spans="1:21" s="297" customFormat="1" ht="25.5" x14ac:dyDescent="0.2">
      <c r="A67" s="131" t="s">
        <v>258</v>
      </c>
      <c r="B67" s="137" t="s">
        <v>2943</v>
      </c>
      <c r="C67" s="131" t="s">
        <v>2148</v>
      </c>
      <c r="D67" s="131"/>
      <c r="E67" s="124" t="s">
        <v>520</v>
      </c>
      <c r="F67" s="131" t="s">
        <v>2945</v>
      </c>
      <c r="G67" s="344" t="s">
        <v>2944</v>
      </c>
      <c r="H67" s="124">
        <v>1000</v>
      </c>
      <c r="I67" s="114" t="s">
        <v>1329</v>
      </c>
      <c r="J67" s="124"/>
    </row>
    <row r="68" spans="1:21" s="297" customFormat="1" x14ac:dyDescent="0.2">
      <c r="A68" s="131" t="s">
        <v>258</v>
      </c>
      <c r="B68" s="137" t="s">
        <v>2424</v>
      </c>
      <c r="C68" s="131" t="s">
        <v>608</v>
      </c>
      <c r="D68" s="131"/>
      <c r="E68" s="124" t="s">
        <v>520</v>
      </c>
      <c r="F68" s="131"/>
      <c r="G68" s="344" t="s">
        <v>2425</v>
      </c>
      <c r="H68" s="124" t="b">
        <v>0</v>
      </c>
      <c r="I68" s="124" t="b">
        <v>0</v>
      </c>
      <c r="J68" s="124"/>
    </row>
    <row r="69" spans="1:21" s="131" customFormat="1" ht="25.5" x14ac:dyDescent="0.2">
      <c r="A69" s="131" t="s">
        <v>254</v>
      </c>
      <c r="B69" s="131" t="s">
        <v>570</v>
      </c>
      <c r="C69" s="131" t="s">
        <v>608</v>
      </c>
      <c r="E69" s="124" t="s">
        <v>520</v>
      </c>
      <c r="G69" s="137" t="s">
        <v>2444</v>
      </c>
      <c r="H69" s="124" t="b">
        <v>0</v>
      </c>
      <c r="I69" s="114" t="s">
        <v>1329</v>
      </c>
      <c r="J69" s="124"/>
    </row>
    <row r="70" spans="1:21" s="131" customFormat="1" ht="76.5" x14ac:dyDescent="0.2">
      <c r="A70" s="131" t="s">
        <v>268</v>
      </c>
      <c r="B70" s="131" t="s">
        <v>1641</v>
      </c>
      <c r="C70" s="131" t="s">
        <v>608</v>
      </c>
      <c r="E70" s="124" t="s">
        <v>72</v>
      </c>
      <c r="G70" s="137" t="s">
        <v>2017</v>
      </c>
      <c r="H70" s="114" t="b">
        <v>1</v>
      </c>
      <c r="I70" s="114" t="b">
        <v>1</v>
      </c>
      <c r="J70" s="114" t="b">
        <v>1</v>
      </c>
      <c r="K70" s="124"/>
      <c r="Q70" s="137"/>
      <c r="R70" s="137"/>
    </row>
    <row r="71" spans="1:21" s="131" customFormat="1" ht="38.25" x14ac:dyDescent="0.2">
      <c r="A71" s="131" t="s">
        <v>340</v>
      </c>
      <c r="B71" s="131" t="s">
        <v>110</v>
      </c>
      <c r="C71" s="131" t="s">
        <v>608</v>
      </c>
      <c r="E71" s="124" t="s">
        <v>72</v>
      </c>
      <c r="G71" s="137" t="s">
        <v>1514</v>
      </c>
      <c r="H71" s="124">
        <v>1</v>
      </c>
      <c r="I71" s="114" t="s">
        <v>1329</v>
      </c>
      <c r="J71" s="124"/>
      <c r="K71" s="124"/>
      <c r="Q71" s="137"/>
      <c r="R71" s="137"/>
    </row>
    <row r="72" spans="1:21" s="131" customFormat="1" ht="25.5" x14ac:dyDescent="0.2">
      <c r="A72" s="131" t="s">
        <v>819</v>
      </c>
      <c r="B72" s="131" t="s">
        <v>2594</v>
      </c>
      <c r="C72" s="131" t="s">
        <v>607</v>
      </c>
      <c r="D72" s="176" t="s">
        <v>517</v>
      </c>
      <c r="E72" s="124" t="s">
        <v>72</v>
      </c>
      <c r="G72" s="137" t="s">
        <v>3110</v>
      </c>
      <c r="H72" s="124" t="s">
        <v>763</v>
      </c>
      <c r="I72" s="114" t="s">
        <v>1329</v>
      </c>
      <c r="J72" s="124"/>
      <c r="K72" s="124"/>
      <c r="Q72" s="137"/>
      <c r="R72" s="137"/>
      <c r="S72" s="137"/>
      <c r="T72" s="137"/>
      <c r="U72" s="137"/>
    </row>
    <row r="73" spans="1:21" s="297" customFormat="1" ht="38.25" x14ac:dyDescent="0.2">
      <c r="A73" s="131" t="s">
        <v>819</v>
      </c>
      <c r="B73" s="131" t="s">
        <v>2581</v>
      </c>
      <c r="C73" s="131" t="s">
        <v>2148</v>
      </c>
      <c r="D73" s="131"/>
      <c r="E73" s="124" t="s">
        <v>72</v>
      </c>
      <c r="F73" s="131"/>
      <c r="G73" s="137" t="s">
        <v>1726</v>
      </c>
      <c r="H73" s="114" t="s">
        <v>2475</v>
      </c>
      <c r="I73" s="124"/>
      <c r="J73" s="124"/>
      <c r="K73" s="193"/>
      <c r="Q73" s="462"/>
      <c r="R73" s="462"/>
      <c r="S73" s="462"/>
      <c r="T73" s="462"/>
      <c r="U73" s="462"/>
    </row>
    <row r="74" spans="1:21" s="131" customFormat="1" ht="38.25" x14ac:dyDescent="0.2">
      <c r="A74" s="131" t="s">
        <v>819</v>
      </c>
      <c r="B74" s="131" t="s">
        <v>2580</v>
      </c>
      <c r="C74" s="131" t="s">
        <v>607</v>
      </c>
      <c r="D74" s="176" t="s">
        <v>1191</v>
      </c>
      <c r="E74" s="124" t="s">
        <v>72</v>
      </c>
      <c r="G74" s="137" t="s">
        <v>3706</v>
      </c>
      <c r="H74" s="114" t="s">
        <v>2475</v>
      </c>
      <c r="I74" s="124"/>
      <c r="J74" s="124"/>
      <c r="K74" s="124"/>
      <c r="Q74" s="137"/>
      <c r="R74" s="137"/>
      <c r="S74" s="137"/>
      <c r="T74" s="137"/>
      <c r="U74" s="137"/>
    </row>
    <row r="75" spans="1:21" s="131" customFormat="1" ht="25.5" x14ac:dyDescent="0.2">
      <c r="A75" s="131" t="s">
        <v>819</v>
      </c>
      <c r="B75" s="131" t="s">
        <v>706</v>
      </c>
      <c r="C75" s="131" t="s">
        <v>607</v>
      </c>
      <c r="D75" s="176" t="s">
        <v>1191</v>
      </c>
      <c r="E75" s="124" t="s">
        <v>72</v>
      </c>
      <c r="G75" s="137" t="s">
        <v>3707</v>
      </c>
      <c r="H75" s="114" t="s">
        <v>2475</v>
      </c>
      <c r="I75" s="124"/>
      <c r="J75" s="124"/>
      <c r="K75" s="124"/>
      <c r="Q75" s="137"/>
      <c r="R75" s="137"/>
      <c r="S75" s="137"/>
      <c r="T75" s="137"/>
      <c r="U75" s="137"/>
    </row>
    <row r="76" spans="1:21" s="131" customFormat="1" ht="25.5" x14ac:dyDescent="0.2">
      <c r="A76" s="131" t="s">
        <v>624</v>
      </c>
      <c r="B76" s="137" t="s">
        <v>180</v>
      </c>
      <c r="C76" s="131" t="s">
        <v>608</v>
      </c>
      <c r="E76" s="124" t="s">
        <v>520</v>
      </c>
      <c r="G76" s="137" t="s">
        <v>181</v>
      </c>
      <c r="H76" s="124" t="b">
        <v>0</v>
      </c>
      <c r="I76" s="114" t="s">
        <v>1329</v>
      </c>
      <c r="J76" s="124"/>
      <c r="K76" s="124"/>
      <c r="Q76" s="137"/>
      <c r="R76" s="137"/>
      <c r="S76" s="137"/>
      <c r="T76" s="137"/>
      <c r="U76" s="137"/>
    </row>
    <row r="77" spans="1:21" s="131" customFormat="1" x14ac:dyDescent="0.2">
      <c r="A77" s="131" t="s">
        <v>256</v>
      </c>
      <c r="B77" s="131" t="s">
        <v>565</v>
      </c>
      <c r="C77" s="131" t="s">
        <v>608</v>
      </c>
      <c r="E77" s="124" t="s">
        <v>520</v>
      </c>
      <c r="G77" s="137" t="s">
        <v>1167</v>
      </c>
      <c r="H77" s="124" t="b">
        <v>1</v>
      </c>
      <c r="I77" s="124" t="b">
        <v>1</v>
      </c>
      <c r="J77" s="124"/>
      <c r="K77" s="124"/>
      <c r="Q77" s="137"/>
      <c r="R77" s="137"/>
      <c r="S77" s="137"/>
      <c r="T77" s="137"/>
      <c r="U77" s="137"/>
    </row>
    <row r="78" spans="1:21" s="131" customFormat="1" ht="25.5" x14ac:dyDescent="0.2">
      <c r="A78" s="131" t="s">
        <v>622</v>
      </c>
      <c r="B78" s="131" t="s">
        <v>2008</v>
      </c>
      <c r="C78" s="131" t="s">
        <v>607</v>
      </c>
      <c r="D78" s="647" t="str">
        <f ca="1">HYPERLINK(CONCATENATE("[",filename,"]gt_","hexstring"), "hexstring")</f>
        <v>hexstring</v>
      </c>
      <c r="E78" s="124" t="s">
        <v>72</v>
      </c>
      <c r="G78" s="137" t="s">
        <v>2018</v>
      </c>
      <c r="H78" s="124"/>
      <c r="I78" s="124"/>
      <c r="J78" s="124"/>
    </row>
    <row r="79" spans="1:21" s="131" customFormat="1" ht="25.5" x14ac:dyDescent="0.2">
      <c r="A79" s="131" t="s">
        <v>1321</v>
      </c>
      <c r="B79" s="131" t="s">
        <v>2121</v>
      </c>
      <c r="C79" s="131" t="s">
        <v>2148</v>
      </c>
      <c r="E79" s="124" t="s">
        <v>2472</v>
      </c>
      <c r="G79" s="137" t="s">
        <v>1360</v>
      </c>
      <c r="H79" s="124">
        <v>0</v>
      </c>
      <c r="I79" s="114" t="s">
        <v>1329</v>
      </c>
      <c r="J79" s="124">
        <v>0</v>
      </c>
    </row>
    <row r="80" spans="1:21" s="131" customFormat="1" ht="26.25" thickBot="1" x14ac:dyDescent="0.25">
      <c r="A80" s="131" t="s">
        <v>1321</v>
      </c>
      <c r="B80" s="131" t="s">
        <v>2122</v>
      </c>
      <c r="C80" s="131" t="s">
        <v>2148</v>
      </c>
      <c r="E80" s="124" t="s">
        <v>2472</v>
      </c>
      <c r="G80" s="137" t="s">
        <v>1361</v>
      </c>
      <c r="H80" s="124">
        <v>10</v>
      </c>
      <c r="I80" s="114" t="s">
        <v>1329</v>
      </c>
      <c r="J80" s="124">
        <v>10</v>
      </c>
    </row>
    <row r="81" spans="1:13" s="131" customFormat="1" ht="13.5" thickBot="1" x14ac:dyDescent="0.25">
      <c r="A81" s="131" t="s">
        <v>3338</v>
      </c>
      <c r="E81" s="124"/>
      <c r="G81" s="137"/>
      <c r="H81" s="124"/>
      <c r="I81" s="124"/>
      <c r="J81" s="764" t="s">
        <v>3366</v>
      </c>
      <c r="K81" s="763">
        <f>COUNTA(K4:K80)/COUNTA(H4:H80)</f>
        <v>0</v>
      </c>
      <c r="L81" s="763">
        <f>COUNTA(L4:L80)/COUNTA(I4:I80)</f>
        <v>0</v>
      </c>
      <c r="M81" s="765">
        <f>COUNTA(M4:M80)/COUNTA(J4:J80)</f>
        <v>0</v>
      </c>
    </row>
    <row r="82" spans="1:13" s="131" customFormat="1" x14ac:dyDescent="0.2">
      <c r="A82" s="131" t="s">
        <v>3524</v>
      </c>
      <c r="E82" s="124"/>
      <c r="G82" s="137"/>
      <c r="H82" s="124"/>
      <c r="I82" s="124"/>
      <c r="J82" s="124"/>
      <c r="K82" s="131" t="s">
        <v>3367</v>
      </c>
    </row>
    <row r="83" spans="1:13" s="131" customFormat="1" x14ac:dyDescent="0.2">
      <c r="E83" s="124"/>
      <c r="G83" s="137"/>
      <c r="H83" s="124"/>
      <c r="I83" s="124"/>
      <c r="J83" s="124"/>
    </row>
    <row r="84" spans="1:13" s="131" customFormat="1" x14ac:dyDescent="0.2">
      <c r="E84" s="124"/>
      <c r="G84" s="137"/>
      <c r="H84" s="124"/>
      <c r="I84" s="124"/>
      <c r="J84" s="124"/>
    </row>
    <row r="85" spans="1:13" s="131" customFormat="1" x14ac:dyDescent="0.2">
      <c r="E85" s="124"/>
      <c r="G85" s="137"/>
      <c r="H85" s="124"/>
      <c r="I85" s="124"/>
      <c r="J85" s="124"/>
    </row>
    <row r="86" spans="1:13" s="131" customFormat="1" x14ac:dyDescent="0.2">
      <c r="E86" s="124"/>
      <c r="G86" s="137"/>
      <c r="H86" s="124"/>
      <c r="I86" s="124"/>
      <c r="J86" s="124"/>
    </row>
    <row r="87" spans="1:13" s="131" customFormat="1" x14ac:dyDescent="0.2">
      <c r="E87" s="124"/>
      <c r="G87" s="137"/>
      <c r="H87" s="124"/>
      <c r="I87" s="124"/>
      <c r="J87" s="124"/>
    </row>
    <row r="88" spans="1:13" s="131" customFormat="1" x14ac:dyDescent="0.2">
      <c r="E88" s="124"/>
      <c r="G88" s="137"/>
      <c r="H88" s="124"/>
      <c r="I88" s="124"/>
      <c r="J88" s="124"/>
    </row>
    <row r="89" spans="1:13" s="131" customFormat="1" x14ac:dyDescent="0.2">
      <c r="E89" s="124"/>
      <c r="G89" s="137"/>
      <c r="H89" s="124"/>
      <c r="I89" s="124"/>
      <c r="J89" s="124"/>
    </row>
    <row r="90" spans="1:13" s="131" customFormat="1" x14ac:dyDescent="0.2">
      <c r="E90" s="124"/>
      <c r="G90" s="137"/>
      <c r="H90" s="124"/>
      <c r="I90" s="124"/>
      <c r="J90" s="124"/>
    </row>
    <row r="91" spans="1:13" s="131" customFormat="1" x14ac:dyDescent="0.2">
      <c r="E91" s="124"/>
      <c r="G91" s="137"/>
      <c r="H91" s="124"/>
      <c r="I91" s="124"/>
      <c r="J91" s="124"/>
    </row>
    <row r="92" spans="1:13" s="131" customFormat="1" x14ac:dyDescent="0.2">
      <c r="D92" s="124"/>
      <c r="G92" s="137"/>
      <c r="H92" s="124"/>
      <c r="I92" s="124"/>
      <c r="J92" s="124"/>
    </row>
    <row r="93" spans="1:13" s="131" customFormat="1" x14ac:dyDescent="0.2">
      <c r="D93" s="124"/>
      <c r="G93" s="137"/>
      <c r="H93" s="124"/>
      <c r="I93" s="124"/>
      <c r="J93" s="124"/>
    </row>
    <row r="94" spans="1:13" s="131" customFormat="1" x14ac:dyDescent="0.2">
      <c r="D94" s="124"/>
      <c r="G94" s="137"/>
      <c r="H94" s="124"/>
      <c r="I94" s="124"/>
      <c r="J94" s="124"/>
    </row>
    <row r="95" spans="1:13" s="131" customFormat="1" x14ac:dyDescent="0.2">
      <c r="D95" s="124"/>
      <c r="G95" s="137"/>
      <c r="H95" s="124"/>
      <c r="I95" s="124"/>
      <c r="J95" s="124"/>
    </row>
    <row r="96" spans="1:13" s="131" customFormat="1" x14ac:dyDescent="0.2">
      <c r="D96" s="124"/>
      <c r="G96" s="137"/>
      <c r="H96" s="124"/>
      <c r="I96" s="124"/>
      <c r="J96" s="124"/>
    </row>
    <row r="97" spans="4:10" s="131" customFormat="1" x14ac:dyDescent="0.2">
      <c r="D97" s="124"/>
      <c r="G97" s="137"/>
      <c r="H97" s="124"/>
      <c r="I97" s="124"/>
      <c r="J97" s="124"/>
    </row>
    <row r="98" spans="4:10" s="131" customFormat="1" x14ac:dyDescent="0.2">
      <c r="D98" s="124"/>
      <c r="G98" s="137"/>
      <c r="H98" s="124"/>
      <c r="I98" s="124"/>
      <c r="J98" s="124"/>
    </row>
    <row r="99" spans="4:10" s="131" customFormat="1" x14ac:dyDescent="0.2">
      <c r="D99" s="124"/>
      <c r="G99" s="137"/>
      <c r="H99" s="124"/>
      <c r="I99" s="124"/>
      <c r="J99" s="124"/>
    </row>
    <row r="100" spans="4:10" s="131" customFormat="1" x14ac:dyDescent="0.2">
      <c r="D100" s="124"/>
      <c r="G100" s="137"/>
      <c r="H100" s="124"/>
      <c r="I100" s="124"/>
      <c r="J100" s="124"/>
    </row>
    <row r="101" spans="4:10" s="131" customFormat="1" x14ac:dyDescent="0.2">
      <c r="D101" s="124"/>
      <c r="G101" s="137"/>
      <c r="H101" s="124"/>
      <c r="I101" s="124"/>
      <c r="J101" s="124"/>
    </row>
    <row r="102" spans="4:10" s="131" customFormat="1" x14ac:dyDescent="0.2">
      <c r="D102" s="124"/>
      <c r="G102" s="137"/>
      <c r="H102" s="124"/>
      <c r="I102" s="124"/>
      <c r="J102" s="124"/>
    </row>
    <row r="103" spans="4:10" s="131" customFormat="1" x14ac:dyDescent="0.2">
      <c r="D103" s="124"/>
      <c r="G103" s="137"/>
      <c r="H103" s="124"/>
      <c r="I103" s="124"/>
      <c r="J103" s="124"/>
    </row>
    <row r="104" spans="4:10" s="131" customFormat="1" x14ac:dyDescent="0.2">
      <c r="D104" s="124"/>
      <c r="G104" s="137"/>
      <c r="H104" s="124"/>
      <c r="I104" s="124"/>
      <c r="J104" s="124"/>
    </row>
    <row r="105" spans="4:10" s="131" customFormat="1" x14ac:dyDescent="0.2">
      <c r="D105" s="124"/>
      <c r="G105" s="137"/>
      <c r="H105" s="124"/>
      <c r="I105" s="124"/>
      <c r="J105" s="124"/>
    </row>
    <row r="106" spans="4:10" s="131" customFormat="1" x14ac:dyDescent="0.2">
      <c r="D106" s="124"/>
      <c r="G106" s="137"/>
      <c r="H106" s="124"/>
      <c r="I106" s="124"/>
      <c r="J106" s="124"/>
    </row>
    <row r="107" spans="4:10" s="131" customFormat="1" x14ac:dyDescent="0.2">
      <c r="D107" s="124"/>
      <c r="G107" s="137"/>
      <c r="H107" s="124"/>
      <c r="I107" s="124"/>
      <c r="J107" s="124"/>
    </row>
    <row r="108" spans="4:10" s="131" customFormat="1" x14ac:dyDescent="0.2">
      <c r="D108" s="124"/>
      <c r="G108" s="137"/>
      <c r="H108" s="124"/>
      <c r="I108" s="124"/>
      <c r="J108" s="124"/>
    </row>
    <row r="109" spans="4:10" s="131" customFormat="1" x14ac:dyDescent="0.2">
      <c r="D109" s="124"/>
      <c r="G109" s="137"/>
      <c r="H109" s="124"/>
      <c r="I109" s="124"/>
      <c r="J109" s="124"/>
    </row>
    <row r="110" spans="4:10" s="131" customFormat="1" x14ac:dyDescent="0.2">
      <c r="D110" s="124"/>
      <c r="G110" s="137"/>
      <c r="H110" s="124"/>
      <c r="I110" s="124"/>
      <c r="J110" s="124"/>
    </row>
    <row r="111" spans="4:10" s="131" customFormat="1" x14ac:dyDescent="0.2">
      <c r="D111" s="124"/>
      <c r="G111" s="137"/>
      <c r="H111" s="124"/>
      <c r="I111" s="124"/>
      <c r="J111" s="124"/>
    </row>
  </sheetData>
  <phoneticPr fontId="14" type="noConversion"/>
  <hyperlinks>
    <hyperlink ref="L1" location="Index!A1" display="back to index" xr:uid="{00000000-0004-0000-0400-000000000000}"/>
    <hyperlink ref="G20" location="Meters!A1" display="Refer Meters sheet/table" xr:uid="{DC77F870-09C0-4DE2-BAF1-4C917A813E8A}"/>
    <hyperlink ref="G64" location="apif_machineInDebugMode" display="Refer qcom_machineInDebugMode() QCOM API function" xr:uid="{177197EB-5AB5-4D88-A001-1745B63159FE}"/>
    <hyperlink ref="G65" location="apif_machineSetMeterDenom" display="Global value. Refer QCOM API function : qcom_machineSetMeterDenom()" xr:uid="{8E2D86F4-EC37-44EB-A1F1-18EDD7FC3FBC}"/>
    <hyperlink ref="D59" location="gt_anString" display="anString" xr:uid="{339D9459-778A-452A-B05B-83EA7DA6FCB6}"/>
    <hyperlink ref="D24" location="gt_lua_ident" display="lua_ident" xr:uid="{708A35F1-E7D2-4529-BEA4-1E676BCD565A}"/>
    <hyperlink ref="D46" location="gt_lua_ident" display="lua_ident" xr:uid="{77F3A448-0DE4-4366-8814-BF18A821FA58}"/>
    <hyperlink ref="D74:D75" location="gt_lua_ident" display="lua_ident" xr:uid="{27D50419-A11F-4D82-AEB1-4050614837AE}"/>
    <hyperlink ref="D72" location="gt_anString" display="anString" xr:uid="{6185439B-EE1C-4896-9708-DAA4EEDD0E78}"/>
    <hyperlink ref="D20" location="gt_lua_ident" display="lua_ident" xr:uid="{853EE950-252B-4FFE-8BCF-046422799A6C}"/>
  </hyperlinks>
  <printOptions gridLines="1"/>
  <pageMargins left="0.75" right="0.75" top="1" bottom="1" header="0.5" footer="0.5"/>
  <pageSetup fitToHeight="32767" orientation="landscape" r:id="rId1"/>
  <headerFooter alignWithMargins="0">
    <oddFooter>Page &amp;P of &amp;N</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137"/>
  <sheetViews>
    <sheetView zoomScaleNormal="100" workbookViewId="0">
      <pane ySplit="3" topLeftCell="A93" activePane="bottomLeft" state="frozen"/>
      <selection activeCell="H1" sqref="H1"/>
      <selection pane="bottomLeft" activeCell="E99" sqref="E99"/>
    </sheetView>
  </sheetViews>
  <sheetFormatPr defaultRowHeight="12.75" x14ac:dyDescent="0.2"/>
  <cols>
    <col min="1" max="1" width="28.140625" customWidth="1"/>
    <col min="2" max="2" width="27.5703125" customWidth="1"/>
    <col min="3" max="3" width="36.7109375" style="105" customWidth="1"/>
    <col min="4" max="4" width="63.28515625" style="469" customWidth="1"/>
    <col min="5" max="5" width="23" style="193" customWidth="1"/>
    <col min="6" max="6" width="9.140625" style="734"/>
  </cols>
  <sheetData>
    <row r="1" spans="1:22" s="97" customFormat="1" ht="27" customHeight="1" x14ac:dyDescent="0.2">
      <c r="A1" s="96" t="s">
        <v>2071</v>
      </c>
      <c r="B1" s="96"/>
      <c r="C1" s="467"/>
      <c r="D1" s="517" t="str">
        <f>Title!$A$5</f>
        <v>Version: 3.0.3. Copyright The State of Queensland</v>
      </c>
      <c r="E1" s="572"/>
      <c r="F1" s="732"/>
      <c r="G1" s="99"/>
      <c r="H1" s="565" t="s">
        <v>2210</v>
      </c>
      <c r="I1" s="99"/>
      <c r="J1" s="99"/>
      <c r="K1" s="99"/>
      <c r="L1" s="202"/>
      <c r="P1" s="202"/>
      <c r="Q1" s="441"/>
      <c r="R1" s="441"/>
    </row>
    <row r="2" spans="1:22" s="97" customFormat="1" ht="27" customHeight="1" x14ac:dyDescent="0.2">
      <c r="A2" s="472" t="s">
        <v>2187</v>
      </c>
      <c r="C2" s="99"/>
      <c r="D2" s="470"/>
      <c r="E2" s="572"/>
      <c r="F2" s="732"/>
      <c r="G2" s="99"/>
      <c r="H2" s="99"/>
      <c r="I2" s="99"/>
      <c r="J2" s="99"/>
      <c r="K2" s="99"/>
      <c r="L2" s="202"/>
      <c r="P2" s="202"/>
      <c r="Q2" s="441"/>
      <c r="R2" s="441"/>
      <c r="V2" s="101"/>
    </row>
    <row r="3" spans="1:22" s="97" customFormat="1" ht="30" customHeight="1" x14ac:dyDescent="0.2">
      <c r="A3" s="518" t="s">
        <v>2493</v>
      </c>
      <c r="B3" s="518" t="s">
        <v>2319</v>
      </c>
      <c r="C3" s="473" t="s">
        <v>2091</v>
      </c>
      <c r="D3" s="471" t="s">
        <v>3081</v>
      </c>
      <c r="E3" s="668" t="s">
        <v>3758</v>
      </c>
      <c r="F3" s="733" t="s">
        <v>3357</v>
      </c>
      <c r="G3" s="99"/>
      <c r="H3" s="99"/>
      <c r="I3" s="99"/>
      <c r="J3" s="99"/>
      <c r="K3" s="99"/>
      <c r="L3" s="99"/>
      <c r="P3" s="99"/>
      <c r="Q3" s="441"/>
      <c r="R3" s="441"/>
      <c r="V3" s="101"/>
    </row>
    <row r="4" spans="1:22" ht="140.25" x14ac:dyDescent="0.2">
      <c r="A4" s="131" t="s">
        <v>3941</v>
      </c>
      <c r="B4" s="114" t="s">
        <v>3946</v>
      </c>
      <c r="C4" s="647" t="str">
        <f t="shared" ref="C4:C35" ca="1" si="0">HYPERLINK(CONCATENATE("[",filename,"]apif_",A4), "T1_FM")</f>
        <v>T1_FM</v>
      </c>
      <c r="D4" s="335" t="s">
        <v>3947</v>
      </c>
      <c r="E4" s="134"/>
      <c r="F4" s="741"/>
    </row>
    <row r="5" spans="1:22" ht="63.75" x14ac:dyDescent="0.2">
      <c r="A5" s="131" t="s">
        <v>3943</v>
      </c>
      <c r="B5" s="114" t="s">
        <v>3956</v>
      </c>
      <c r="C5" s="647" t="str">
        <f t="shared" ca="1" si="0"/>
        <v>T1_FM</v>
      </c>
      <c r="D5" s="114" t="s">
        <v>3957</v>
      </c>
      <c r="E5" s="134"/>
      <c r="F5" s="741"/>
    </row>
    <row r="6" spans="1:22" ht="25.5" x14ac:dyDescent="0.2">
      <c r="A6" s="131" t="s">
        <v>1035</v>
      </c>
      <c r="B6" s="114"/>
      <c r="C6" s="647" t="str">
        <f t="shared" ca="1" si="0"/>
        <v>T1_FM</v>
      </c>
      <c r="D6" s="114" t="s">
        <v>2092</v>
      </c>
      <c r="E6" s="134" t="s">
        <v>2899</v>
      </c>
      <c r="F6" s="741"/>
    </row>
    <row r="7" spans="1:22" ht="58.5" customHeight="1" x14ac:dyDescent="0.2">
      <c r="A7" s="131" t="s">
        <v>1033</v>
      </c>
      <c r="B7" s="114" t="s">
        <v>2271</v>
      </c>
      <c r="C7" s="647" t="str">
        <f t="shared" ca="1" si="0"/>
        <v>T1_FM</v>
      </c>
      <c r="D7" s="114" t="s">
        <v>2184</v>
      </c>
      <c r="E7" s="124"/>
      <c r="F7" s="741"/>
    </row>
    <row r="8" spans="1:22" ht="38.25" x14ac:dyDescent="0.2">
      <c r="A8" s="129" t="s">
        <v>266</v>
      </c>
      <c r="B8" s="113" t="s">
        <v>2734</v>
      </c>
      <c r="C8" s="647" t="str">
        <f t="shared" ca="1" si="0"/>
        <v>T1_FM</v>
      </c>
      <c r="D8" s="114" t="s">
        <v>3162</v>
      </c>
      <c r="E8" s="844" t="s">
        <v>719</v>
      </c>
      <c r="F8" s="741"/>
    </row>
    <row r="9" spans="1:22" ht="38.25" x14ac:dyDescent="0.2">
      <c r="A9" s="131" t="s">
        <v>901</v>
      </c>
      <c r="B9" s="335" t="s">
        <v>3047</v>
      </c>
      <c r="C9" s="647" t="str">
        <f t="shared" ca="1" si="0"/>
        <v>T1_FM</v>
      </c>
      <c r="D9" s="114" t="s">
        <v>3048</v>
      </c>
      <c r="E9" s="124"/>
      <c r="F9" s="741"/>
    </row>
    <row r="10" spans="1:22" ht="54" customHeight="1" x14ac:dyDescent="0.2">
      <c r="A10" s="131" t="s">
        <v>903</v>
      </c>
      <c r="B10" s="335" t="s">
        <v>3049</v>
      </c>
      <c r="C10" s="647" t="str">
        <f t="shared" ca="1" si="0"/>
        <v>T1_FM</v>
      </c>
      <c r="D10" s="114" t="s">
        <v>3048</v>
      </c>
      <c r="E10" s="124"/>
      <c r="F10" s="741"/>
    </row>
    <row r="11" spans="1:22" ht="51" x14ac:dyDescent="0.2">
      <c r="A11" s="131" t="s">
        <v>989</v>
      </c>
      <c r="B11" s="114" t="s">
        <v>2735</v>
      </c>
      <c r="C11" s="647" t="str">
        <f t="shared" ca="1" si="0"/>
        <v>T1_FM</v>
      </c>
      <c r="D11" s="114" t="s">
        <v>2092</v>
      </c>
      <c r="E11" s="844" t="s">
        <v>1218</v>
      </c>
      <c r="F11" s="741"/>
    </row>
    <row r="12" spans="1:22" x14ac:dyDescent="0.2">
      <c r="A12" s="131" t="s">
        <v>985</v>
      </c>
      <c r="B12" s="114"/>
      <c r="C12" s="647" t="str">
        <f t="shared" ca="1" si="0"/>
        <v>T1_FM</v>
      </c>
      <c r="D12" s="114" t="s">
        <v>2092</v>
      </c>
      <c r="E12" s="124"/>
      <c r="F12" s="741"/>
    </row>
    <row r="13" spans="1:22" x14ac:dyDescent="0.2">
      <c r="A13" s="131" t="s">
        <v>986</v>
      </c>
      <c r="B13" s="114"/>
      <c r="C13" s="647" t="str">
        <f t="shared" ca="1" si="0"/>
        <v>T1_FM</v>
      </c>
      <c r="D13" s="114" t="s">
        <v>2092</v>
      </c>
      <c r="E13" s="124"/>
      <c r="F13" s="741"/>
    </row>
    <row r="14" spans="1:22" ht="25.5" x14ac:dyDescent="0.2">
      <c r="A14" s="131" t="s">
        <v>988</v>
      </c>
      <c r="B14" s="114" t="s">
        <v>2273</v>
      </c>
      <c r="C14" s="647" t="str">
        <f t="shared" ca="1" si="0"/>
        <v>T1_FM</v>
      </c>
      <c r="D14" s="124" t="s">
        <v>2463</v>
      </c>
      <c r="E14" s="124"/>
      <c r="F14" s="741"/>
    </row>
    <row r="15" spans="1:22" s="12" customFormat="1" ht="51" x14ac:dyDescent="0.2">
      <c r="A15" s="131" t="s">
        <v>993</v>
      </c>
      <c r="B15" s="114" t="s">
        <v>2736</v>
      </c>
      <c r="C15" s="647" t="str">
        <f t="shared" ca="1" si="0"/>
        <v>T1_FM</v>
      </c>
      <c r="D15" s="302" t="s">
        <v>2038</v>
      </c>
      <c r="E15" s="647"/>
      <c r="F15" s="741"/>
    </row>
    <row r="16" spans="1:22" s="12" customFormat="1" ht="81" customHeight="1" x14ac:dyDescent="0.2">
      <c r="A16" s="131" t="s">
        <v>992</v>
      </c>
      <c r="B16" s="114" t="s">
        <v>2274</v>
      </c>
      <c r="C16" s="647" t="str">
        <f t="shared" ca="1" si="0"/>
        <v>T1_FM</v>
      </c>
      <c r="D16" s="302" t="s">
        <v>3689</v>
      </c>
      <c r="E16" s="844" t="s">
        <v>802</v>
      </c>
      <c r="F16" s="741"/>
    </row>
    <row r="17" spans="1:6" s="12" customFormat="1" ht="72" customHeight="1" x14ac:dyDescent="0.2">
      <c r="A17" s="131" t="s">
        <v>994</v>
      </c>
      <c r="B17" s="114" t="s">
        <v>2549</v>
      </c>
      <c r="C17" s="647" t="str">
        <f t="shared" ca="1" si="0"/>
        <v>T1_FM</v>
      </c>
      <c r="D17" s="114" t="s">
        <v>3404</v>
      </c>
      <c r="E17" s="647" t="s">
        <v>3403</v>
      </c>
      <c r="F17" s="741"/>
    </row>
    <row r="18" spans="1:6" s="12" customFormat="1" ht="99" customHeight="1" x14ac:dyDescent="0.2">
      <c r="A18" s="131" t="s">
        <v>995</v>
      </c>
      <c r="B18" s="114" t="s">
        <v>3502</v>
      </c>
      <c r="C18" s="647" t="str">
        <f t="shared" ca="1" si="0"/>
        <v>T1_FM</v>
      </c>
      <c r="D18" s="302" t="s">
        <v>3685</v>
      </c>
      <c r="E18" s="847" t="s">
        <v>3686</v>
      </c>
      <c r="F18" s="741"/>
    </row>
    <row r="19" spans="1:6" s="12" customFormat="1" ht="127.5" x14ac:dyDescent="0.2">
      <c r="A19" s="131" t="s">
        <v>932</v>
      </c>
      <c r="B19" s="335"/>
      <c r="C19" s="647" t="str">
        <f t="shared" ca="1" si="0"/>
        <v>T1_FM</v>
      </c>
      <c r="D19" s="114" t="s">
        <v>3440</v>
      </c>
      <c r="E19" s="847" t="s">
        <v>633</v>
      </c>
      <c r="F19" s="741"/>
    </row>
    <row r="20" spans="1:6" s="12" customFormat="1" ht="25.5" x14ac:dyDescent="0.2">
      <c r="A20" s="131" t="s">
        <v>933</v>
      </c>
      <c r="B20" s="335"/>
      <c r="C20" s="647" t="str">
        <f t="shared" ca="1" si="0"/>
        <v>T1_FM</v>
      </c>
      <c r="D20" s="114" t="s">
        <v>2469</v>
      </c>
      <c r="E20" s="847" t="s">
        <v>632</v>
      </c>
      <c r="F20" s="741"/>
    </row>
    <row r="21" spans="1:6" s="12" customFormat="1" ht="76.5" x14ac:dyDescent="0.2">
      <c r="A21" s="532" t="s">
        <v>1906</v>
      </c>
      <c r="B21" s="114" t="s">
        <v>3467</v>
      </c>
      <c r="C21" s="647" t="str">
        <f t="shared" ca="1" si="0"/>
        <v>T1_FM</v>
      </c>
      <c r="D21" s="124" t="s">
        <v>2239</v>
      </c>
      <c r="E21" s="124"/>
      <c r="F21" s="741"/>
    </row>
    <row r="22" spans="1:6" s="12" customFormat="1" ht="38.25" x14ac:dyDescent="0.2">
      <c r="A22" s="131" t="s">
        <v>957</v>
      </c>
      <c r="B22" s="114" t="s">
        <v>3050</v>
      </c>
      <c r="C22" s="647" t="str">
        <f t="shared" ca="1" si="0"/>
        <v>T1_FM</v>
      </c>
      <c r="D22" s="114" t="s">
        <v>2244</v>
      </c>
      <c r="E22" s="124"/>
      <c r="F22" s="741"/>
    </row>
    <row r="23" spans="1:6" s="12" customFormat="1" x14ac:dyDescent="0.2">
      <c r="A23" s="131" t="s">
        <v>935</v>
      </c>
      <c r="B23" s="114" t="s">
        <v>2275</v>
      </c>
      <c r="C23" s="647" t="str">
        <f t="shared" ca="1" si="0"/>
        <v>T1_FM</v>
      </c>
      <c r="D23" s="124" t="s">
        <v>2078</v>
      </c>
      <c r="E23" s="124"/>
      <c r="F23" s="741"/>
    </row>
    <row r="24" spans="1:6" s="12" customFormat="1" ht="25.5" x14ac:dyDescent="0.2">
      <c r="A24" s="129" t="s">
        <v>3918</v>
      </c>
      <c r="B24" s="113" t="s">
        <v>3949</v>
      </c>
      <c r="C24" s="647" t="str">
        <f t="shared" ca="1" si="0"/>
        <v>T1_FM</v>
      </c>
      <c r="D24" s="124" t="s">
        <v>2078</v>
      </c>
      <c r="E24" s="124"/>
      <c r="F24" s="741"/>
    </row>
    <row r="25" spans="1:6" s="12" customFormat="1" x14ac:dyDescent="0.2">
      <c r="A25" s="131" t="s">
        <v>1513</v>
      </c>
      <c r="B25" s="114" t="s">
        <v>2276</v>
      </c>
      <c r="C25" s="647" t="str">
        <f t="shared" ca="1" si="0"/>
        <v>T1_FM</v>
      </c>
      <c r="D25" s="124" t="s">
        <v>2078</v>
      </c>
      <c r="E25" s="124"/>
      <c r="F25" s="741"/>
    </row>
    <row r="26" spans="1:6" s="12" customFormat="1" ht="116.25" customHeight="1" x14ac:dyDescent="0.2">
      <c r="A26" s="131" t="s">
        <v>958</v>
      </c>
      <c r="B26" s="114" t="s">
        <v>3051</v>
      </c>
      <c r="C26" s="647" t="str">
        <f t="shared" ca="1" si="0"/>
        <v>T1_FM</v>
      </c>
      <c r="D26" s="114" t="s">
        <v>2244</v>
      </c>
      <c r="E26" s="124"/>
      <c r="F26" s="741"/>
    </row>
    <row r="27" spans="1:6" s="12" customFormat="1" ht="51" x14ac:dyDescent="0.2">
      <c r="A27" s="131" t="s">
        <v>955</v>
      </c>
      <c r="B27" s="114" t="s">
        <v>3052</v>
      </c>
      <c r="C27" s="647" t="str">
        <f t="shared" ca="1" si="0"/>
        <v>T1_FM</v>
      </c>
      <c r="D27" s="114" t="s">
        <v>2244</v>
      </c>
      <c r="E27" s="124"/>
      <c r="F27" s="741"/>
    </row>
    <row r="28" spans="1:6" s="12" customFormat="1" ht="38.25" x14ac:dyDescent="0.2">
      <c r="A28" s="131" t="s">
        <v>956</v>
      </c>
      <c r="B28" s="114" t="s">
        <v>3050</v>
      </c>
      <c r="C28" s="647" t="str">
        <f t="shared" ca="1" si="0"/>
        <v>T1_FM</v>
      </c>
      <c r="D28" s="114" t="s">
        <v>2244</v>
      </c>
      <c r="E28" s="124"/>
      <c r="F28" s="741"/>
    </row>
    <row r="29" spans="1:6" s="12" customFormat="1" ht="25.5" x14ac:dyDescent="0.2">
      <c r="A29" s="131" t="s">
        <v>1747</v>
      </c>
      <c r="B29" s="114" t="s">
        <v>3053</v>
      </c>
      <c r="C29" s="647" t="str">
        <f t="shared" ca="1" si="0"/>
        <v>T1_FM</v>
      </c>
      <c r="D29" s="114" t="s">
        <v>2244</v>
      </c>
      <c r="E29" s="124"/>
      <c r="F29" s="741"/>
    </row>
    <row r="30" spans="1:6" s="12" customFormat="1" ht="25.5" x14ac:dyDescent="0.2">
      <c r="A30" s="131" t="s">
        <v>982</v>
      </c>
      <c r="B30" s="114" t="s">
        <v>2270</v>
      </c>
      <c r="C30" s="647" t="str">
        <f t="shared" ca="1" si="0"/>
        <v>T1_FM</v>
      </c>
      <c r="D30" s="302" t="s">
        <v>2042</v>
      </c>
      <c r="E30" s="124"/>
      <c r="F30" s="741"/>
    </row>
    <row r="31" spans="1:6" s="12" customFormat="1" ht="51" x14ac:dyDescent="0.2">
      <c r="A31" s="131" t="s">
        <v>981</v>
      </c>
      <c r="B31" s="114" t="s">
        <v>2277</v>
      </c>
      <c r="C31" s="647" t="str">
        <f t="shared" ca="1" si="0"/>
        <v>T1_FM</v>
      </c>
      <c r="D31" s="302" t="s">
        <v>3058</v>
      </c>
      <c r="E31" s="124"/>
      <c r="F31" s="741"/>
    </row>
    <row r="32" spans="1:6" s="12" customFormat="1" ht="51" x14ac:dyDescent="0.2">
      <c r="A32" s="131" t="s">
        <v>966</v>
      </c>
      <c r="B32" s="114" t="s">
        <v>2870</v>
      </c>
      <c r="C32" s="647" t="str">
        <f t="shared" ca="1" si="0"/>
        <v>T1_FM</v>
      </c>
      <c r="D32" s="114" t="s">
        <v>3382</v>
      </c>
      <c r="E32" s="124"/>
      <c r="F32" s="741"/>
    </row>
    <row r="33" spans="1:6" s="12" customFormat="1" ht="25.5" x14ac:dyDescent="0.2">
      <c r="A33" s="131" t="s">
        <v>967</v>
      </c>
      <c r="B33" s="114" t="s">
        <v>2870</v>
      </c>
      <c r="C33" s="647" t="str">
        <f t="shared" ca="1" si="0"/>
        <v>T1_FM</v>
      </c>
      <c r="D33" s="114" t="s">
        <v>3381</v>
      </c>
      <c r="E33" s="124"/>
      <c r="F33" s="741"/>
    </row>
    <row r="34" spans="1:6" s="12" customFormat="1" ht="41.25" customHeight="1" x14ac:dyDescent="0.2">
      <c r="A34" s="131" t="s">
        <v>970</v>
      </c>
      <c r="B34" s="114" t="s">
        <v>2320</v>
      </c>
      <c r="C34" s="647" t="str">
        <f t="shared" ca="1" si="0"/>
        <v>T1_FM</v>
      </c>
      <c r="D34" s="114" t="s">
        <v>3159</v>
      </c>
      <c r="E34" s="647" t="s">
        <v>3041</v>
      </c>
      <c r="F34" s="741"/>
    </row>
    <row r="35" spans="1:6" s="12" customFormat="1" ht="41.25" customHeight="1" x14ac:dyDescent="0.2">
      <c r="A35" s="131" t="s">
        <v>3325</v>
      </c>
      <c r="B35" s="114" t="s">
        <v>3327</v>
      </c>
      <c r="C35" s="647" t="str">
        <f t="shared" ca="1" si="0"/>
        <v>T1_FM</v>
      </c>
      <c r="D35" s="114" t="s">
        <v>3330</v>
      </c>
      <c r="E35" s="844" t="s">
        <v>3318</v>
      </c>
      <c r="F35" s="741"/>
    </row>
    <row r="36" spans="1:6" s="12" customFormat="1" ht="93" customHeight="1" x14ac:dyDescent="0.2">
      <c r="A36" s="131" t="s">
        <v>2073</v>
      </c>
      <c r="B36" s="114"/>
      <c r="C36" s="114" t="s">
        <v>2085</v>
      </c>
      <c r="D36" s="302" t="s">
        <v>2976</v>
      </c>
      <c r="E36" s="124"/>
      <c r="F36" s="741"/>
    </row>
    <row r="37" spans="1:6" s="12" customFormat="1" x14ac:dyDescent="0.2">
      <c r="A37" s="131" t="s">
        <v>1046</v>
      </c>
      <c r="B37" s="114" t="s">
        <v>2278</v>
      </c>
      <c r="C37" s="647" t="str">
        <f t="shared" ref="C37:C62" ca="1" si="1">HYPERLINK(CONCATENATE("[",filename,"]apif_",A37), "T1_FM")</f>
        <v>T1_FM</v>
      </c>
      <c r="D37" s="114" t="s">
        <v>3046</v>
      </c>
      <c r="E37" s="846" t="s">
        <v>1587</v>
      </c>
      <c r="F37" s="741"/>
    </row>
    <row r="38" spans="1:6" s="12" customFormat="1" ht="25.5" x14ac:dyDescent="0.2">
      <c r="A38" s="131" t="s">
        <v>1044</v>
      </c>
      <c r="B38" s="114" t="s">
        <v>2278</v>
      </c>
      <c r="C38" s="647" t="str">
        <f t="shared" ca="1" si="1"/>
        <v>T1_FM</v>
      </c>
      <c r="D38" s="114" t="s">
        <v>2092</v>
      </c>
      <c r="E38" s="114" t="s">
        <v>3673</v>
      </c>
      <c r="F38" s="741"/>
    </row>
    <row r="39" spans="1:6" s="12" customFormat="1" x14ac:dyDescent="0.2">
      <c r="A39" s="131" t="s">
        <v>1575</v>
      </c>
      <c r="B39" s="114" t="s">
        <v>2279</v>
      </c>
      <c r="C39" s="647" t="str">
        <f t="shared" ca="1" si="1"/>
        <v>T1_FM</v>
      </c>
      <c r="D39" s="114" t="s">
        <v>3046</v>
      </c>
      <c r="E39" s="124"/>
      <c r="F39" s="741"/>
    </row>
    <row r="40" spans="1:6" s="12" customFormat="1" x14ac:dyDescent="0.2">
      <c r="A40" s="131" t="s">
        <v>841</v>
      </c>
      <c r="B40" s="114" t="s">
        <v>2280</v>
      </c>
      <c r="C40" s="647" t="str">
        <f t="shared" ca="1" si="1"/>
        <v>T1_FM</v>
      </c>
      <c r="D40" s="124" t="s">
        <v>2078</v>
      </c>
      <c r="E40" s="844" t="s">
        <v>101</v>
      </c>
      <c r="F40" s="741"/>
    </row>
    <row r="41" spans="1:6" s="12" customFormat="1" x14ac:dyDescent="0.2">
      <c r="A41" s="302" t="s">
        <v>847</v>
      </c>
      <c r="B41" s="114" t="s">
        <v>2281</v>
      </c>
      <c r="C41" s="647" t="str">
        <f t="shared" ca="1" si="1"/>
        <v>T1_FM</v>
      </c>
      <c r="D41" s="124" t="s">
        <v>2078</v>
      </c>
      <c r="E41" s="844" t="s">
        <v>101</v>
      </c>
      <c r="F41" s="741"/>
    </row>
    <row r="42" spans="1:6" s="12" customFormat="1" x14ac:dyDescent="0.2">
      <c r="A42" s="468" t="s">
        <v>849</v>
      </c>
      <c r="B42" s="113" t="s">
        <v>2282</v>
      </c>
      <c r="C42" s="647" t="str">
        <f t="shared" ca="1" si="1"/>
        <v>T1_FM</v>
      </c>
      <c r="D42" s="124" t="s">
        <v>2078</v>
      </c>
      <c r="E42" s="844" t="s">
        <v>101</v>
      </c>
      <c r="F42" s="741"/>
    </row>
    <row r="43" spans="1:6" s="12" customFormat="1" x14ac:dyDescent="0.2">
      <c r="A43" s="468" t="s">
        <v>851</v>
      </c>
      <c r="B43" s="113" t="s">
        <v>2283</v>
      </c>
      <c r="C43" s="647" t="str">
        <f t="shared" ca="1" si="1"/>
        <v>T1_FM</v>
      </c>
      <c r="D43" s="124" t="s">
        <v>2078</v>
      </c>
      <c r="E43" s="844" t="s">
        <v>101</v>
      </c>
      <c r="F43" s="741"/>
    </row>
    <row r="44" spans="1:6" s="131" customFormat="1" x14ac:dyDescent="0.2">
      <c r="A44" s="131" t="s">
        <v>861</v>
      </c>
      <c r="B44" s="114" t="s">
        <v>2284</v>
      </c>
      <c r="C44" s="647" t="str">
        <f t="shared" ca="1" si="1"/>
        <v>T1_FM</v>
      </c>
      <c r="D44" s="124" t="s">
        <v>2078</v>
      </c>
      <c r="E44" s="124"/>
      <c r="F44" s="741"/>
    </row>
    <row r="45" spans="1:6" s="12" customFormat="1" x14ac:dyDescent="0.2">
      <c r="A45" s="131" t="s">
        <v>859</v>
      </c>
      <c r="B45" s="114" t="s">
        <v>2285</v>
      </c>
      <c r="C45" s="647" t="str">
        <f t="shared" ca="1" si="1"/>
        <v>T1_FM</v>
      </c>
      <c r="D45" s="124" t="s">
        <v>2078</v>
      </c>
      <c r="E45" s="124"/>
      <c r="F45" s="741"/>
    </row>
    <row r="46" spans="1:6" s="12" customFormat="1" x14ac:dyDescent="0.2">
      <c r="A46" s="302" t="s">
        <v>853</v>
      </c>
      <c r="B46" s="114" t="s">
        <v>2286</v>
      </c>
      <c r="C46" s="647" t="str">
        <f t="shared" ca="1" si="1"/>
        <v>T1_FM</v>
      </c>
      <c r="D46" s="124" t="s">
        <v>2078</v>
      </c>
      <c r="E46" s="124"/>
      <c r="F46" s="741"/>
    </row>
    <row r="47" spans="1:6" s="12" customFormat="1" x14ac:dyDescent="0.2">
      <c r="A47" s="302" t="s">
        <v>855</v>
      </c>
      <c r="B47" s="114" t="s">
        <v>2287</v>
      </c>
      <c r="C47" s="647" t="str">
        <f t="shared" ca="1" si="1"/>
        <v>T1_FM</v>
      </c>
      <c r="D47" s="124" t="s">
        <v>2078</v>
      </c>
      <c r="E47" s="124"/>
      <c r="F47" s="741"/>
    </row>
    <row r="48" spans="1:6" s="12" customFormat="1" x14ac:dyDescent="0.2">
      <c r="A48" s="131" t="s">
        <v>857</v>
      </c>
      <c r="B48" s="114" t="s">
        <v>2288</v>
      </c>
      <c r="C48" s="647" t="str">
        <f t="shared" ca="1" si="1"/>
        <v>T1_FM</v>
      </c>
      <c r="D48" s="124" t="s">
        <v>2078</v>
      </c>
      <c r="E48" s="124"/>
      <c r="F48" s="741"/>
    </row>
    <row r="49" spans="1:6" s="301" customFormat="1" ht="76.5" x14ac:dyDescent="0.2">
      <c r="A49" s="131" t="s">
        <v>883</v>
      </c>
      <c r="B49" s="114"/>
      <c r="C49" s="647" t="str">
        <f t="shared" ca="1" si="1"/>
        <v>T1_FM</v>
      </c>
      <c r="D49" s="114" t="s">
        <v>3059</v>
      </c>
      <c r="E49" s="846" t="s">
        <v>2853</v>
      </c>
      <c r="F49" s="741"/>
    </row>
    <row r="50" spans="1:6" s="301" customFormat="1" ht="89.25" x14ac:dyDescent="0.2">
      <c r="A50" s="131" t="s">
        <v>884</v>
      </c>
      <c r="B50" s="114"/>
      <c r="C50" s="647" t="str">
        <f t="shared" ca="1" si="1"/>
        <v>T1_FM</v>
      </c>
      <c r="D50" s="114" t="s">
        <v>3867</v>
      </c>
      <c r="E50" s="846" t="s">
        <v>2854</v>
      </c>
      <c r="F50" s="741"/>
    </row>
    <row r="51" spans="1:6" s="12" customFormat="1" x14ac:dyDescent="0.2">
      <c r="A51" s="131" t="s">
        <v>876</v>
      </c>
      <c r="B51" s="114" t="s">
        <v>2289</v>
      </c>
      <c r="C51" s="647" t="str">
        <f t="shared" ca="1" si="1"/>
        <v>T1_FM</v>
      </c>
      <c r="D51" s="114" t="s">
        <v>2092</v>
      </c>
      <c r="E51" s="844" t="s">
        <v>361</v>
      </c>
      <c r="F51" s="741"/>
    </row>
    <row r="52" spans="1:6" s="12" customFormat="1" ht="76.5" x14ac:dyDescent="0.2">
      <c r="A52" s="131" t="s">
        <v>878</v>
      </c>
      <c r="B52" s="114" t="s">
        <v>2289</v>
      </c>
      <c r="C52" s="647" t="str">
        <f t="shared" ca="1" si="1"/>
        <v>T1_FM</v>
      </c>
      <c r="D52" s="114" t="s">
        <v>3298</v>
      </c>
      <c r="E52" s="844" t="s">
        <v>361</v>
      </c>
      <c r="F52" s="741"/>
    </row>
    <row r="53" spans="1:6" s="12" customFormat="1" ht="270.75" customHeight="1" x14ac:dyDescent="0.2">
      <c r="A53" s="131" t="s">
        <v>887</v>
      </c>
      <c r="B53" s="114" t="s">
        <v>2289</v>
      </c>
      <c r="C53" s="647" t="str">
        <f t="shared" ca="1" si="1"/>
        <v>T1_FM</v>
      </c>
      <c r="D53" s="302" t="s">
        <v>3060</v>
      </c>
      <c r="E53" s="844" t="s">
        <v>361</v>
      </c>
      <c r="F53" s="741"/>
    </row>
    <row r="54" spans="1:6" s="12" customFormat="1" ht="116.25" customHeight="1" x14ac:dyDescent="0.2">
      <c r="A54" s="131" t="s">
        <v>890</v>
      </c>
      <c r="B54" s="114" t="s">
        <v>2250</v>
      </c>
      <c r="C54" s="647" t="str">
        <f t="shared" ca="1" si="1"/>
        <v>T1_FM</v>
      </c>
      <c r="D54" s="302" t="s">
        <v>3757</v>
      </c>
      <c r="E54" s="844" t="s">
        <v>1951</v>
      </c>
      <c r="F54" s="741"/>
    </row>
    <row r="55" spans="1:6" s="12" customFormat="1" ht="25.5" x14ac:dyDescent="0.2">
      <c r="A55" s="131" t="s">
        <v>870</v>
      </c>
      <c r="B55" s="114" t="s">
        <v>2290</v>
      </c>
      <c r="C55" s="647" t="str">
        <f t="shared" ca="1" si="1"/>
        <v>T1_FM</v>
      </c>
      <c r="D55" s="124" t="s">
        <v>2078</v>
      </c>
      <c r="E55" s="124"/>
      <c r="F55" s="741"/>
    </row>
    <row r="56" spans="1:6" s="12" customFormat="1" x14ac:dyDescent="0.2">
      <c r="A56" s="129" t="s">
        <v>872</v>
      </c>
      <c r="B56" s="113" t="s">
        <v>2291</v>
      </c>
      <c r="C56" s="647" t="str">
        <f t="shared" ca="1" si="1"/>
        <v>T1_FM</v>
      </c>
      <c r="D56" s="124" t="s">
        <v>2239</v>
      </c>
      <c r="E56" s="844" t="s">
        <v>101</v>
      </c>
      <c r="F56" s="741"/>
    </row>
    <row r="57" spans="1:6" s="301" customFormat="1" ht="62.25" customHeight="1" x14ac:dyDescent="0.2">
      <c r="A57" s="129" t="s">
        <v>2937</v>
      </c>
      <c r="B57" s="113"/>
      <c r="C57" s="460" t="str">
        <f t="shared" ca="1" si="1"/>
        <v>T1_FM</v>
      </c>
      <c r="D57" s="114" t="s">
        <v>3061</v>
      </c>
      <c r="E57" s="124"/>
      <c r="F57" s="741"/>
    </row>
    <row r="58" spans="1:6" s="12" customFormat="1" ht="25.5" x14ac:dyDescent="0.2">
      <c r="A58" s="129" t="s">
        <v>1934</v>
      </c>
      <c r="B58" s="114" t="s">
        <v>2942</v>
      </c>
      <c r="C58" s="647" t="str">
        <f t="shared" ca="1" si="1"/>
        <v>T1_FM</v>
      </c>
      <c r="D58" s="114" t="s">
        <v>2946</v>
      </c>
      <c r="E58" s="124"/>
      <c r="F58" s="741"/>
    </row>
    <row r="59" spans="1:6" s="12" customFormat="1" ht="153" x14ac:dyDescent="0.2">
      <c r="A59" s="129" t="s">
        <v>2352</v>
      </c>
      <c r="B59" s="113" t="s">
        <v>2919</v>
      </c>
      <c r="C59" s="647" t="str">
        <f t="shared" ca="1" si="1"/>
        <v>T1_FM</v>
      </c>
      <c r="D59" s="114" t="s">
        <v>2948</v>
      </c>
      <c r="E59" s="848" t="s">
        <v>2924</v>
      </c>
      <c r="F59" s="741"/>
    </row>
    <row r="60" spans="1:6" s="12" customFormat="1" ht="51" x14ac:dyDescent="0.2">
      <c r="A60" s="129" t="s">
        <v>1956</v>
      </c>
      <c r="B60" s="114" t="s">
        <v>2289</v>
      </c>
      <c r="C60" s="647" t="str">
        <f t="shared" ca="1" si="1"/>
        <v>T1_FM</v>
      </c>
      <c r="D60" s="114" t="s">
        <v>2450</v>
      </c>
      <c r="E60" s="844" t="s">
        <v>361</v>
      </c>
      <c r="F60" s="741"/>
    </row>
    <row r="61" spans="1:6" s="301" customFormat="1" ht="25.5" x14ac:dyDescent="0.2">
      <c r="A61" s="129" t="s">
        <v>863</v>
      </c>
      <c r="B61" s="114" t="s">
        <v>2440</v>
      </c>
      <c r="C61" s="647" t="str">
        <f t="shared" ca="1" si="1"/>
        <v>T1_FM</v>
      </c>
      <c r="D61" s="114" t="s">
        <v>3798</v>
      </c>
      <c r="E61" s="844" t="s">
        <v>2442</v>
      </c>
      <c r="F61" s="741"/>
    </row>
    <row r="62" spans="1:6" s="301" customFormat="1" ht="89.25" x14ac:dyDescent="0.2">
      <c r="A62" s="129" t="s">
        <v>2438</v>
      </c>
      <c r="B62" s="114" t="s">
        <v>3823</v>
      </c>
      <c r="C62" s="647" t="str">
        <f t="shared" ca="1" si="1"/>
        <v>T1_FM</v>
      </c>
      <c r="D62" s="114" t="s">
        <v>3799</v>
      </c>
      <c r="E62" s="844" t="s">
        <v>2442</v>
      </c>
      <c r="F62" s="741"/>
    </row>
    <row r="63" spans="1:6" s="564" customFormat="1" x14ac:dyDescent="0.2">
      <c r="A63" s="131" t="s">
        <v>1539</v>
      </c>
      <c r="B63" s="114" t="s">
        <v>252</v>
      </c>
      <c r="C63" s="343" t="s">
        <v>2081</v>
      </c>
      <c r="D63" s="440"/>
      <c r="E63" s="124"/>
      <c r="F63" s="741"/>
    </row>
    <row r="64" spans="1:6" s="564" customFormat="1" x14ac:dyDescent="0.2">
      <c r="A64" s="131" t="s">
        <v>1540</v>
      </c>
      <c r="B64" s="114" t="s">
        <v>252</v>
      </c>
      <c r="C64" s="343" t="s">
        <v>2081</v>
      </c>
      <c r="D64" s="440"/>
      <c r="E64" s="124"/>
      <c r="F64" s="741"/>
    </row>
    <row r="65" spans="1:6" s="564" customFormat="1" x14ac:dyDescent="0.2">
      <c r="A65" s="131" t="s">
        <v>1541</v>
      </c>
      <c r="B65" s="114" t="s">
        <v>252</v>
      </c>
      <c r="C65" s="343" t="s">
        <v>2081</v>
      </c>
      <c r="D65" s="440"/>
      <c r="E65" s="124"/>
      <c r="F65" s="741"/>
    </row>
    <row r="66" spans="1:6" s="564" customFormat="1" x14ac:dyDescent="0.2">
      <c r="A66" s="131" t="s">
        <v>1542</v>
      </c>
      <c r="B66" s="114" t="s">
        <v>252</v>
      </c>
      <c r="C66" s="343" t="s">
        <v>2081</v>
      </c>
      <c r="D66" s="440"/>
      <c r="E66" s="124"/>
      <c r="F66" s="741"/>
    </row>
    <row r="67" spans="1:6" s="564" customFormat="1" x14ac:dyDescent="0.2">
      <c r="A67" s="131" t="s">
        <v>1547</v>
      </c>
      <c r="B67" s="114" t="s">
        <v>252</v>
      </c>
      <c r="C67" s="343" t="s">
        <v>2081</v>
      </c>
      <c r="D67" s="440"/>
      <c r="E67" s="124"/>
      <c r="F67" s="741"/>
    </row>
    <row r="68" spans="1:6" s="12" customFormat="1" ht="113.25" customHeight="1" x14ac:dyDescent="0.2">
      <c r="A68" s="131" t="s">
        <v>507</v>
      </c>
      <c r="B68" s="114" t="s">
        <v>2343</v>
      </c>
      <c r="C68" s="114" t="s">
        <v>3650</v>
      </c>
      <c r="D68" s="302" t="s">
        <v>2515</v>
      </c>
      <c r="E68" s="667" t="s">
        <v>3807</v>
      </c>
      <c r="F68" s="741"/>
    </row>
    <row r="69" spans="1:6" s="12" customFormat="1" ht="75" customHeight="1" x14ac:dyDescent="0.2">
      <c r="A69" s="131" t="s">
        <v>2191</v>
      </c>
      <c r="B69" s="114" t="s">
        <v>2292</v>
      </c>
      <c r="C69" s="114" t="s">
        <v>2213</v>
      </c>
      <c r="D69" s="302" t="s">
        <v>2468</v>
      </c>
      <c r="E69" s="647" t="s">
        <v>2918</v>
      </c>
      <c r="F69" s="741"/>
    </row>
    <row r="70" spans="1:6" s="301" customFormat="1" ht="73.5" customHeight="1" x14ac:dyDescent="0.2">
      <c r="A70" s="131" t="s">
        <v>999</v>
      </c>
      <c r="B70" s="114" t="s">
        <v>2509</v>
      </c>
      <c r="C70" s="647" t="str">
        <f ca="1">HYPERLINK(CONCATENATE("[",filename,"]apif_",A70), "T1_FM")</f>
        <v>T1_FM</v>
      </c>
      <c r="D70" s="114" t="s">
        <v>3037</v>
      </c>
      <c r="E70" s="124"/>
      <c r="F70" s="741"/>
    </row>
    <row r="71" spans="1:6" s="12" customFormat="1" ht="38.25" x14ac:dyDescent="0.2">
      <c r="A71" s="131" t="s">
        <v>1639</v>
      </c>
      <c r="B71" s="114" t="s">
        <v>2733</v>
      </c>
      <c r="C71" s="647" t="str">
        <f ca="1">HYPERLINK(CONCATENATE("[",filename,"]apif_",A71), "T1_FM")</f>
        <v>T1_FM</v>
      </c>
      <c r="D71" s="114" t="s">
        <v>3027</v>
      </c>
      <c r="E71" s="124" t="s">
        <v>3032</v>
      </c>
      <c r="F71" s="741"/>
    </row>
    <row r="72" spans="1:6" s="12" customFormat="1" ht="51" x14ac:dyDescent="0.2">
      <c r="A72" s="131" t="s">
        <v>2086</v>
      </c>
      <c r="B72" s="114" t="s">
        <v>2293</v>
      </c>
      <c r="C72" s="114" t="s">
        <v>3030</v>
      </c>
      <c r="D72" s="114" t="s">
        <v>3235</v>
      </c>
      <c r="E72" s="647" t="s">
        <v>3031</v>
      </c>
      <c r="F72" s="741"/>
    </row>
    <row r="73" spans="1:6" s="301" customFormat="1" ht="38.25" customHeight="1" x14ac:dyDescent="0.2">
      <c r="A73" s="131" t="s">
        <v>2588</v>
      </c>
      <c r="B73" s="114"/>
      <c r="C73" s="647" t="str">
        <f t="shared" ref="C73:C78" ca="1" si="2">HYPERLINK(CONCATENATE("[",filename,"]apif_",A73), "T1_FM")</f>
        <v>T1_FM</v>
      </c>
      <c r="D73" s="114" t="s">
        <v>3062</v>
      </c>
      <c r="E73" s="846" t="s">
        <v>527</v>
      </c>
      <c r="F73" s="741"/>
    </row>
    <row r="74" spans="1:6" s="301" customFormat="1" ht="191.25" x14ac:dyDescent="0.2">
      <c r="A74" s="131" t="s">
        <v>1581</v>
      </c>
      <c r="B74" s="114" t="s">
        <v>3054</v>
      </c>
      <c r="C74" s="647" t="str">
        <f t="shared" ca="1" si="2"/>
        <v>T1_FM</v>
      </c>
      <c r="D74" s="114" t="s">
        <v>3063</v>
      </c>
      <c r="E74" s="647" t="s">
        <v>3808</v>
      </c>
      <c r="F74" s="741"/>
    </row>
    <row r="75" spans="1:6" s="301" customFormat="1" ht="65.25" customHeight="1" x14ac:dyDescent="0.2">
      <c r="A75" s="131" t="s">
        <v>2587</v>
      </c>
      <c r="B75" s="114" t="s">
        <v>2652</v>
      </c>
      <c r="C75" s="647" t="str">
        <f t="shared" ca="1" si="2"/>
        <v>T1_FM</v>
      </c>
      <c r="D75" s="114" t="s">
        <v>3064</v>
      </c>
      <c r="E75" s="844" t="s">
        <v>2648</v>
      </c>
      <c r="F75" s="741"/>
    </row>
    <row r="76" spans="1:6" s="301" customFormat="1" ht="131.25" customHeight="1" x14ac:dyDescent="0.2">
      <c r="A76" s="131" t="s">
        <v>2585</v>
      </c>
      <c r="B76" s="114" t="s">
        <v>2630</v>
      </c>
      <c r="C76" s="647" t="str">
        <f t="shared" ca="1" si="2"/>
        <v>T1_FM</v>
      </c>
      <c r="D76" s="114" t="s">
        <v>3696</v>
      </c>
      <c r="E76" s="647" t="s">
        <v>3483</v>
      </c>
      <c r="F76" s="741"/>
    </row>
    <row r="77" spans="1:6" s="301" customFormat="1" ht="108.75" customHeight="1" x14ac:dyDescent="0.2">
      <c r="A77" s="131" t="s">
        <v>2586</v>
      </c>
      <c r="B77" s="114" t="s">
        <v>2630</v>
      </c>
      <c r="C77" s="647" t="str">
        <f t="shared" ca="1" si="2"/>
        <v>T1_FM</v>
      </c>
      <c r="D77" s="114" t="s">
        <v>3695</v>
      </c>
      <c r="E77" s="647" t="s">
        <v>3482</v>
      </c>
      <c r="F77" s="741"/>
    </row>
    <row r="78" spans="1:6" s="301" customFormat="1" ht="96.75" customHeight="1" x14ac:dyDescent="0.2">
      <c r="A78" s="131" t="s">
        <v>2889</v>
      </c>
      <c r="B78" s="137" t="s">
        <v>2892</v>
      </c>
      <c r="C78" s="647" t="str">
        <f t="shared" ca="1" si="2"/>
        <v>T1_FM</v>
      </c>
      <c r="D78" s="114" t="s">
        <v>3766</v>
      </c>
      <c r="E78" s="844" t="s">
        <v>2650</v>
      </c>
      <c r="F78" s="741"/>
    </row>
    <row r="79" spans="1:6" s="12" customFormat="1" ht="102" x14ac:dyDescent="0.2">
      <c r="A79" s="129" t="s">
        <v>921</v>
      </c>
      <c r="B79" s="113" t="s">
        <v>3455</v>
      </c>
      <c r="C79" s="114" t="s">
        <v>3468</v>
      </c>
      <c r="D79" s="114" t="s">
        <v>3595</v>
      </c>
      <c r="E79" s="124"/>
      <c r="F79" s="741"/>
    </row>
    <row r="80" spans="1:6" s="12" customFormat="1" ht="25.5" x14ac:dyDescent="0.2">
      <c r="A80" s="131" t="s">
        <v>1396</v>
      </c>
      <c r="B80" s="114" t="s">
        <v>2294</v>
      </c>
      <c r="C80" s="647" t="str">
        <f ca="1">HYPERLINK(CONCATENATE("[",filename,"]apif_",A80), "T1_FM")</f>
        <v>T1_FM</v>
      </c>
      <c r="D80" s="124" t="s">
        <v>2463</v>
      </c>
      <c r="E80" s="124"/>
      <c r="F80" s="741"/>
    </row>
    <row r="81" spans="1:6" s="12" customFormat="1" ht="244.5" customHeight="1" x14ac:dyDescent="0.2">
      <c r="A81" s="131" t="s">
        <v>2074</v>
      </c>
      <c r="B81" s="114"/>
      <c r="C81" s="302" t="s">
        <v>2410</v>
      </c>
      <c r="D81" s="302" t="s">
        <v>3065</v>
      </c>
      <c r="E81" s="844" t="s">
        <v>1730</v>
      </c>
      <c r="F81" s="741"/>
    </row>
    <row r="82" spans="1:6" s="301" customFormat="1" ht="152.25" customHeight="1" x14ac:dyDescent="0.2">
      <c r="A82" s="131" t="s">
        <v>2537</v>
      </c>
      <c r="B82" s="114"/>
      <c r="C82" s="571" t="s">
        <v>2540</v>
      </c>
      <c r="D82" s="302" t="s">
        <v>2541</v>
      </c>
      <c r="E82" s="844" t="s">
        <v>768</v>
      </c>
      <c r="F82" s="741"/>
    </row>
    <row r="83" spans="1:6" s="301" customFormat="1" ht="38.25" x14ac:dyDescent="0.2">
      <c r="A83" s="131" t="s">
        <v>2688</v>
      </c>
      <c r="B83" s="114" t="s">
        <v>2691</v>
      </c>
      <c r="C83" s="618" t="s">
        <v>2689</v>
      </c>
      <c r="D83" s="114" t="s">
        <v>2078</v>
      </c>
      <c r="E83" s="844" t="s">
        <v>391</v>
      </c>
      <c r="F83" s="741"/>
    </row>
    <row r="84" spans="1:6" s="12" customFormat="1" ht="207" customHeight="1" x14ac:dyDescent="0.2">
      <c r="A84" s="131" t="s">
        <v>1485</v>
      </c>
      <c r="B84" s="114" t="s">
        <v>2295</v>
      </c>
      <c r="C84" s="302" t="s">
        <v>2465</v>
      </c>
      <c r="D84" s="114" t="s">
        <v>3066</v>
      </c>
      <c r="E84" s="124"/>
      <c r="F84" s="741"/>
    </row>
    <row r="85" spans="1:6" s="12" customFormat="1" x14ac:dyDescent="0.2">
      <c r="A85" s="131" t="s">
        <v>1028</v>
      </c>
      <c r="B85" s="114"/>
      <c r="C85" s="647" t="str">
        <f t="shared" ref="C85:C93" ca="1" si="3">HYPERLINK(CONCATENATE("[",filename,"]apif_",A85), "T1_FM")</f>
        <v>T1_FM</v>
      </c>
      <c r="D85" s="114" t="s">
        <v>2092</v>
      </c>
      <c r="E85" s="844" t="s">
        <v>666</v>
      </c>
      <c r="F85" s="741"/>
    </row>
    <row r="86" spans="1:6" s="12" customFormat="1" ht="25.5" x14ac:dyDescent="0.2">
      <c r="A86" s="131" t="s">
        <v>1024</v>
      </c>
      <c r="B86" s="114"/>
      <c r="C86" s="647" t="str">
        <f t="shared" ca="1" si="3"/>
        <v>T1_FM</v>
      </c>
      <c r="D86" s="114" t="s">
        <v>3417</v>
      </c>
      <c r="E86" s="844" t="s">
        <v>525</v>
      </c>
      <c r="F86" s="741"/>
    </row>
    <row r="87" spans="1:6" s="12" customFormat="1" x14ac:dyDescent="0.2">
      <c r="A87" s="131" t="s">
        <v>3418</v>
      </c>
      <c r="B87" s="114"/>
      <c r="C87" s="647" t="str">
        <f t="shared" ref="C87" ca="1" si="4">HYPERLINK(CONCATENATE("[",filename,"]apif_",A87), "T1_FM")</f>
        <v>T1_FM</v>
      </c>
      <c r="D87" s="114" t="s">
        <v>2092</v>
      </c>
      <c r="E87" s="124" t="s">
        <v>3419</v>
      </c>
      <c r="F87" s="741"/>
    </row>
    <row r="88" spans="1:6" s="12" customFormat="1" x14ac:dyDescent="0.2">
      <c r="A88" s="131" t="s">
        <v>1741</v>
      </c>
      <c r="B88" s="114"/>
      <c r="C88" s="647" t="str">
        <f t="shared" ca="1" si="3"/>
        <v>T1_FM</v>
      </c>
      <c r="D88" s="114" t="s">
        <v>2092</v>
      </c>
      <c r="E88" s="124"/>
      <c r="F88" s="741"/>
    </row>
    <row r="89" spans="1:6" s="12" customFormat="1" x14ac:dyDescent="0.2">
      <c r="A89" s="131" t="s">
        <v>1020</v>
      </c>
      <c r="B89" s="114" t="s">
        <v>2296</v>
      </c>
      <c r="C89" s="647" t="str">
        <f t="shared" ca="1" si="3"/>
        <v>T1_FM</v>
      </c>
      <c r="D89" s="124" t="s">
        <v>2239</v>
      </c>
      <c r="E89" s="124"/>
      <c r="F89" s="741"/>
    </row>
    <row r="90" spans="1:6" s="12" customFormat="1" x14ac:dyDescent="0.2">
      <c r="A90" s="131" t="s">
        <v>1516</v>
      </c>
      <c r="B90" s="114" t="s">
        <v>2414</v>
      </c>
      <c r="C90" s="647" t="str">
        <f t="shared" ca="1" si="3"/>
        <v>T1_FM</v>
      </c>
      <c r="D90" s="124" t="s">
        <v>2078</v>
      </c>
      <c r="E90" s="124"/>
      <c r="F90" s="741"/>
    </row>
    <row r="91" spans="1:6" s="12" customFormat="1" ht="25.5" x14ac:dyDescent="0.2">
      <c r="A91" s="131" t="s">
        <v>1629</v>
      </c>
      <c r="B91" s="114" t="s">
        <v>2297</v>
      </c>
      <c r="C91" s="647" t="str">
        <f t="shared" ca="1" si="3"/>
        <v>T1_FM</v>
      </c>
      <c r="D91" s="124" t="s">
        <v>2078</v>
      </c>
      <c r="E91" s="124"/>
      <c r="F91" s="741"/>
    </row>
    <row r="92" spans="1:6" s="12" customFormat="1" ht="158.25" customHeight="1" x14ac:dyDescent="0.2">
      <c r="A92" s="131" t="s">
        <v>996</v>
      </c>
      <c r="B92" s="114" t="s">
        <v>3426</v>
      </c>
      <c r="C92" s="647" t="str">
        <f t="shared" ca="1" si="3"/>
        <v>T1_FM</v>
      </c>
      <c r="D92" s="124" t="s">
        <v>2078</v>
      </c>
      <c r="E92" s="845" t="s">
        <v>3425</v>
      </c>
      <c r="F92" s="741"/>
    </row>
    <row r="93" spans="1:6" s="12" customFormat="1" ht="25.5" x14ac:dyDescent="0.2">
      <c r="A93" s="131" t="s">
        <v>997</v>
      </c>
      <c r="B93" s="114" t="s">
        <v>2250</v>
      </c>
      <c r="C93" s="647" t="str">
        <f t="shared" ca="1" si="3"/>
        <v>T1_FM</v>
      </c>
      <c r="D93" s="114" t="s">
        <v>3067</v>
      </c>
      <c r="E93" s="846" t="s">
        <v>1594</v>
      </c>
      <c r="F93" s="741"/>
    </row>
    <row r="94" spans="1:6" s="12" customFormat="1" ht="118.5" customHeight="1" x14ac:dyDescent="0.2">
      <c r="A94" s="131" t="s">
        <v>2075</v>
      </c>
      <c r="B94" s="114" t="s">
        <v>2345</v>
      </c>
      <c r="C94" s="302" t="s">
        <v>2531</v>
      </c>
      <c r="D94" s="302" t="s">
        <v>3899</v>
      </c>
      <c r="E94" s="124"/>
      <c r="F94" s="741"/>
    </row>
    <row r="95" spans="1:6" s="12" customFormat="1" ht="67.5" customHeight="1" x14ac:dyDescent="0.2">
      <c r="A95" s="131" t="s">
        <v>1293</v>
      </c>
      <c r="B95" s="114" t="s">
        <v>2298</v>
      </c>
      <c r="C95" s="647" t="str">
        <f t="shared" ref="C95:C101" ca="1" si="5">HYPERLINK(CONCATENATE("[",filename,"]apif_",A95), "T1_FM")</f>
        <v>T1_FM</v>
      </c>
      <c r="D95" s="124" t="s">
        <v>2463</v>
      </c>
      <c r="E95" s="124"/>
      <c r="F95" s="741"/>
    </row>
    <row r="96" spans="1:6" s="12" customFormat="1" ht="38.25" x14ac:dyDescent="0.2">
      <c r="A96" s="129" t="s">
        <v>1358</v>
      </c>
      <c r="B96" s="113" t="s">
        <v>2299</v>
      </c>
      <c r="C96" s="647" t="str">
        <f t="shared" ca="1" si="5"/>
        <v>T1_FM</v>
      </c>
      <c r="D96" s="124" t="s">
        <v>2463</v>
      </c>
      <c r="E96" s="124"/>
      <c r="F96" s="741"/>
    </row>
    <row r="97" spans="1:6" s="12" customFormat="1" ht="122.25" customHeight="1" x14ac:dyDescent="0.2">
      <c r="A97" s="131" t="s">
        <v>865</v>
      </c>
      <c r="B97" s="114" t="s">
        <v>3055</v>
      </c>
      <c r="C97" s="647" t="str">
        <f t="shared" ca="1" si="5"/>
        <v>T1_FM</v>
      </c>
      <c r="D97" s="114" t="s">
        <v>2092</v>
      </c>
      <c r="E97" s="647" t="s">
        <v>2953</v>
      </c>
      <c r="F97" s="741"/>
    </row>
    <row r="98" spans="1:6" s="12" customFormat="1" ht="25.5" x14ac:dyDescent="0.2">
      <c r="A98" s="131" t="s">
        <v>866</v>
      </c>
      <c r="B98" s="114" t="s">
        <v>2300</v>
      </c>
      <c r="C98" s="647" t="str">
        <f t="shared" ca="1" si="5"/>
        <v>T1_FM</v>
      </c>
      <c r="D98" s="114" t="s">
        <v>2553</v>
      </c>
      <c r="E98" s="124"/>
      <c r="F98" s="741"/>
    </row>
    <row r="99" spans="1:6" s="12" customFormat="1" x14ac:dyDescent="0.2">
      <c r="A99" s="131" t="s">
        <v>1169</v>
      </c>
      <c r="B99" s="114" t="s">
        <v>2301</v>
      </c>
      <c r="C99" s="647" t="str">
        <f t="shared" ca="1" si="5"/>
        <v>T1_FM</v>
      </c>
      <c r="D99" s="124" t="s">
        <v>2239</v>
      </c>
      <c r="E99" s="844" t="s">
        <v>97</v>
      </c>
      <c r="F99" s="741"/>
    </row>
    <row r="100" spans="1:6" s="12" customFormat="1" ht="78.75" customHeight="1" x14ac:dyDescent="0.2">
      <c r="A100" s="131" t="s">
        <v>1682</v>
      </c>
      <c r="B100" s="114" t="s">
        <v>2812</v>
      </c>
      <c r="C100" s="647" t="str">
        <f t="shared" ca="1" si="5"/>
        <v>T1_FM</v>
      </c>
      <c r="D100" s="114" t="s">
        <v>2813</v>
      </c>
      <c r="E100" s="124"/>
      <c r="F100" s="741"/>
    </row>
    <row r="101" spans="1:6" s="12" customFormat="1" ht="71.25" customHeight="1" x14ac:dyDescent="0.2">
      <c r="A101" s="131" t="s">
        <v>1047</v>
      </c>
      <c r="B101" s="114" t="s">
        <v>2298</v>
      </c>
      <c r="C101" s="647" t="str">
        <f t="shared" ca="1" si="5"/>
        <v>T1_FM</v>
      </c>
      <c r="D101" s="124" t="s">
        <v>2463</v>
      </c>
      <c r="E101" s="124"/>
      <c r="F101" s="741"/>
    </row>
    <row r="102" spans="1:6" s="12" customFormat="1" ht="72" x14ac:dyDescent="0.2">
      <c r="A102" s="131" t="s">
        <v>2076</v>
      </c>
      <c r="B102" s="114" t="s">
        <v>3471</v>
      </c>
      <c r="C102" s="114" t="s">
        <v>2160</v>
      </c>
      <c r="D102" s="124" t="s">
        <v>2078</v>
      </c>
      <c r="E102" s="124"/>
      <c r="F102" s="741"/>
    </row>
    <row r="103" spans="1:6" s="12" customFormat="1" ht="55.5" customHeight="1" x14ac:dyDescent="0.2">
      <c r="A103" s="131" t="s">
        <v>1013</v>
      </c>
      <c r="B103" s="114" t="s">
        <v>2250</v>
      </c>
      <c r="C103" s="647" t="str">
        <f ca="1">HYPERLINK(CONCATENATE("[",filename,"]apif_",A103), "T1_FM")</f>
        <v>T1_FM</v>
      </c>
      <c r="D103" s="302" t="s">
        <v>2454</v>
      </c>
      <c r="E103" s="124" t="s">
        <v>162</v>
      </c>
      <c r="F103" s="741"/>
    </row>
    <row r="104" spans="1:6" s="12" customFormat="1" ht="231" customHeight="1" x14ac:dyDescent="0.2">
      <c r="A104" s="131" t="s">
        <v>1014</v>
      </c>
      <c r="B104" s="114" t="s">
        <v>2250</v>
      </c>
      <c r="C104" s="647" t="str">
        <f ca="1">HYPERLINK(CONCATENATE("[",filename,"]apif_",A104), "T1_FM")</f>
        <v>T1_FM</v>
      </c>
      <c r="D104" s="302" t="s">
        <v>3068</v>
      </c>
      <c r="E104" s="647" t="s">
        <v>2543</v>
      </c>
      <c r="F104" s="741"/>
    </row>
    <row r="105" spans="1:6" s="12" customFormat="1" ht="81.75" customHeight="1" x14ac:dyDescent="0.2">
      <c r="A105" s="131" t="s">
        <v>2157</v>
      </c>
      <c r="B105" s="114" t="s">
        <v>2250</v>
      </c>
      <c r="C105" s="647" t="str">
        <f ca="1">HYPERLINK(CONCATENATE("[",filename,"]apif_",A105), "T1_FM")</f>
        <v>T1_FM</v>
      </c>
      <c r="D105" s="302" t="s">
        <v>2374</v>
      </c>
      <c r="E105" s="647" t="s">
        <v>2543</v>
      </c>
      <c r="F105" s="741"/>
    </row>
    <row r="106" spans="1:6" s="12" customFormat="1" ht="354.75" customHeight="1" x14ac:dyDescent="0.2">
      <c r="A106" s="129" t="s">
        <v>1019</v>
      </c>
      <c r="B106" s="113" t="s">
        <v>3056</v>
      </c>
      <c r="C106" s="114" t="s">
        <v>2090</v>
      </c>
      <c r="D106" s="302" t="s">
        <v>3376</v>
      </c>
      <c r="E106" s="844" t="s">
        <v>1481</v>
      </c>
      <c r="F106" s="741"/>
    </row>
    <row r="107" spans="1:6" s="12" customFormat="1" ht="62.25" customHeight="1" x14ac:dyDescent="0.2">
      <c r="A107" s="131" t="s">
        <v>1331</v>
      </c>
      <c r="B107" s="114" t="s">
        <v>2346</v>
      </c>
      <c r="C107" s="647" t="str">
        <f t="shared" ref="C107:C116" ca="1" si="6">HYPERLINK(CONCATENATE("[",filename,"]apif_",A107), "T1_FM")</f>
        <v>T1_FM</v>
      </c>
      <c r="D107" s="114" t="s">
        <v>3069</v>
      </c>
      <c r="E107" s="124" t="s">
        <v>162</v>
      </c>
      <c r="F107" s="741"/>
    </row>
    <row r="108" spans="1:6" s="12" customFormat="1" ht="74.25" customHeight="1" x14ac:dyDescent="0.2">
      <c r="A108" s="129" t="s">
        <v>1228</v>
      </c>
      <c r="B108" s="114" t="s">
        <v>2250</v>
      </c>
      <c r="C108" s="647" t="str">
        <f t="shared" ca="1" si="6"/>
        <v>T1_FM</v>
      </c>
      <c r="D108" s="302" t="s">
        <v>2134</v>
      </c>
      <c r="E108" s="647" t="s">
        <v>3445</v>
      </c>
      <c r="F108" s="741"/>
    </row>
    <row r="109" spans="1:6" s="12" customFormat="1" ht="25.5" x14ac:dyDescent="0.2">
      <c r="A109" s="129" t="s">
        <v>2971</v>
      </c>
      <c r="B109" s="114" t="s">
        <v>2737</v>
      </c>
      <c r="C109" s="647" t="str">
        <f t="shared" ca="1" si="6"/>
        <v>T1_FM</v>
      </c>
      <c r="D109" s="114" t="s">
        <v>3083</v>
      </c>
      <c r="E109" s="124"/>
      <c r="F109" s="741"/>
    </row>
    <row r="110" spans="1:6" s="12" customFormat="1" ht="114.75" x14ac:dyDescent="0.2">
      <c r="A110" s="131" t="s">
        <v>1171</v>
      </c>
      <c r="B110" s="114" t="s">
        <v>2302</v>
      </c>
      <c r="C110" s="647" t="str">
        <f t="shared" ca="1" si="6"/>
        <v>T1_FM</v>
      </c>
      <c r="D110" s="114" t="s">
        <v>3035</v>
      </c>
      <c r="E110" s="124"/>
      <c r="F110" s="741"/>
    </row>
    <row r="111" spans="1:6" s="12" customFormat="1" ht="25.5" x14ac:dyDescent="0.2">
      <c r="A111" s="131" t="s">
        <v>1015</v>
      </c>
      <c r="B111" s="114" t="s">
        <v>2303</v>
      </c>
      <c r="C111" s="647" t="str">
        <f t="shared" ca="1" si="6"/>
        <v>T1_FM</v>
      </c>
      <c r="D111" s="124" t="s">
        <v>2463</v>
      </c>
      <c r="E111" s="124"/>
      <c r="F111" s="741"/>
    </row>
    <row r="112" spans="1:6" s="12" customFormat="1" ht="25.5" x14ac:dyDescent="0.2">
      <c r="A112" s="131" t="s">
        <v>1194</v>
      </c>
      <c r="B112" s="114" t="s">
        <v>2304</v>
      </c>
      <c r="C112" s="647" t="str">
        <f t="shared" ca="1" si="6"/>
        <v>T1_FM</v>
      </c>
      <c r="D112" s="124" t="s">
        <v>2463</v>
      </c>
      <c r="E112" s="124"/>
      <c r="F112" s="741"/>
    </row>
    <row r="113" spans="1:18" s="12" customFormat="1" ht="58.5" customHeight="1" x14ac:dyDescent="0.2">
      <c r="A113" s="131" t="s">
        <v>1170</v>
      </c>
      <c r="B113" s="114" t="s">
        <v>2305</v>
      </c>
      <c r="C113" s="647" t="str">
        <f t="shared" ca="1" si="6"/>
        <v>T1_FM</v>
      </c>
      <c r="D113" s="114" t="s">
        <v>2503</v>
      </c>
      <c r="E113" s="124"/>
      <c r="F113" s="741"/>
    </row>
    <row r="114" spans="1:18" ht="142.5" x14ac:dyDescent="0.2">
      <c r="A114" s="129" t="s">
        <v>1016</v>
      </c>
      <c r="B114" s="114" t="s">
        <v>3057</v>
      </c>
      <c r="C114" s="647" t="str">
        <f t="shared" ca="1" si="6"/>
        <v>T1_FM</v>
      </c>
      <c r="D114" s="114" t="s">
        <v>3070</v>
      </c>
      <c r="E114" s="124"/>
      <c r="F114" s="741"/>
    </row>
    <row r="115" spans="1:18" ht="25.5" x14ac:dyDescent="0.2">
      <c r="A115" s="131" t="s">
        <v>1202</v>
      </c>
      <c r="B115" s="114" t="s">
        <v>2518</v>
      </c>
      <c r="C115" s="647" t="str">
        <f t="shared" ca="1" si="6"/>
        <v>T1_FM</v>
      </c>
      <c r="D115" s="124" t="s">
        <v>2463</v>
      </c>
      <c r="E115" s="124"/>
      <c r="F115" s="741"/>
    </row>
    <row r="116" spans="1:18" ht="26.25" thickBot="1" x14ac:dyDescent="0.25">
      <c r="A116" s="131" t="s">
        <v>3360</v>
      </c>
      <c r="B116" s="114" t="s">
        <v>2306</v>
      </c>
      <c r="C116" s="647" t="str">
        <f t="shared" ca="1" si="6"/>
        <v>T1_FM</v>
      </c>
      <c r="D116" s="124" t="s">
        <v>2463</v>
      </c>
      <c r="E116" s="124"/>
      <c r="F116" s="741"/>
    </row>
    <row r="117" spans="1:18" ht="63" customHeight="1" thickBot="1" x14ac:dyDescent="0.25">
      <c r="A117" s="743" t="str">
        <f>COUNTA(A6:A116)&amp;" Total"</f>
        <v>111 Total</v>
      </c>
      <c r="B117" s="742" t="s">
        <v>2133</v>
      </c>
      <c r="C117" s="124"/>
      <c r="D117" s="124"/>
      <c r="E117" s="747"/>
      <c r="F117" s="744">
        <f>COUNTA(F6:F116)/COUNTA(A6:A116)</f>
        <v>0</v>
      </c>
    </row>
    <row r="118" spans="1:18" s="144" customFormat="1" ht="36.75" customHeight="1" thickBot="1" x14ac:dyDescent="0.25">
      <c r="B118" s="508"/>
      <c r="C118" s="404"/>
      <c r="D118" s="483"/>
      <c r="E118" s="573"/>
      <c r="F118" s="750" t="s">
        <v>3336</v>
      </c>
    </row>
    <row r="119" spans="1:18" s="484" customFormat="1" ht="27" customHeight="1" thickBot="1" x14ac:dyDescent="0.25">
      <c r="B119" s="879" t="s">
        <v>2083</v>
      </c>
      <c r="C119" s="880"/>
      <c r="E119" s="574"/>
      <c r="F119" s="736"/>
      <c r="G119" s="485"/>
      <c r="H119" s="485"/>
      <c r="I119" s="485"/>
      <c r="J119" s="485"/>
      <c r="K119" s="485"/>
      <c r="L119" s="486"/>
      <c r="P119" s="486"/>
      <c r="Q119" s="487"/>
      <c r="R119" s="487"/>
    </row>
    <row r="120" spans="1:18" s="479" customFormat="1" ht="27" customHeight="1" thickBot="1" x14ac:dyDescent="0.25">
      <c r="B120" s="496" t="s">
        <v>2079</v>
      </c>
      <c r="C120" s="497" t="s">
        <v>2080</v>
      </c>
      <c r="E120" s="575"/>
      <c r="F120" s="737"/>
      <c r="G120" s="480"/>
      <c r="H120" s="480"/>
      <c r="I120" s="480"/>
      <c r="J120" s="480"/>
      <c r="K120" s="480"/>
      <c r="L120" s="481"/>
      <c r="P120" s="481"/>
      <c r="Q120" s="482"/>
      <c r="R120" s="482"/>
    </row>
    <row r="121" spans="1:18" s="144" customFormat="1" ht="38.25" x14ac:dyDescent="0.2">
      <c r="B121" s="492" t="s">
        <v>2081</v>
      </c>
      <c r="C121" s="493" t="s">
        <v>2082</v>
      </c>
      <c r="E121" s="573"/>
      <c r="F121" s="735"/>
    </row>
    <row r="122" spans="1:18" s="144" customFormat="1" ht="13.5" thickBot="1" x14ac:dyDescent="0.25">
      <c r="B122" s="494"/>
      <c r="C122" s="495"/>
      <c r="E122" s="573"/>
      <c r="F122" s="735"/>
    </row>
    <row r="123" spans="1:18" s="144" customFormat="1" ht="42.75" customHeight="1" thickBot="1" x14ac:dyDescent="0.25">
      <c r="C123" s="404"/>
      <c r="D123" s="483"/>
      <c r="E123" s="573"/>
      <c r="F123" s="735"/>
    </row>
    <row r="124" spans="1:18" s="488" customFormat="1" ht="27" customHeight="1" thickBot="1" x14ac:dyDescent="0.25">
      <c r="A124" s="144"/>
      <c r="B124" s="144"/>
      <c r="C124" s="879" t="s">
        <v>2084</v>
      </c>
      <c r="D124" s="880"/>
      <c r="E124" s="576"/>
      <c r="F124" s="738"/>
      <c r="G124" s="489"/>
      <c r="H124" s="489"/>
      <c r="I124" s="489"/>
      <c r="J124" s="489"/>
      <c r="K124" s="489"/>
      <c r="L124" s="490"/>
      <c r="P124" s="490"/>
      <c r="Q124" s="491"/>
      <c r="R124" s="491"/>
    </row>
    <row r="125" spans="1:18" s="475" customFormat="1" ht="27" customHeight="1" thickBot="1" x14ac:dyDescent="0.25">
      <c r="A125" s="144"/>
      <c r="B125" s="144"/>
      <c r="C125" s="496" t="s">
        <v>2077</v>
      </c>
      <c r="D125" s="497" t="s">
        <v>2072</v>
      </c>
      <c r="E125" s="577"/>
      <c r="F125" s="739"/>
      <c r="G125" s="476"/>
      <c r="H125" s="476"/>
      <c r="I125" s="476"/>
      <c r="J125" s="476"/>
      <c r="K125" s="476"/>
      <c r="L125" s="477"/>
      <c r="P125" s="477"/>
      <c r="Q125" s="478"/>
      <c r="R125" s="478"/>
    </row>
    <row r="126" spans="1:18" s="144" customFormat="1" ht="153" x14ac:dyDescent="0.2">
      <c r="C126" s="492" t="s">
        <v>2078</v>
      </c>
      <c r="D126" s="493" t="s">
        <v>3082</v>
      </c>
      <c r="E126" s="573"/>
      <c r="F126" s="735"/>
    </row>
    <row r="127" spans="1:18" s="144" customFormat="1" ht="66" customHeight="1" x14ac:dyDescent="0.2">
      <c r="C127" s="492" t="s">
        <v>2463</v>
      </c>
      <c r="D127" s="493" t="s">
        <v>2950</v>
      </c>
      <c r="E127" s="573"/>
      <c r="F127" s="735"/>
    </row>
    <row r="128" spans="1:18" s="144" customFormat="1" ht="25.5" x14ac:dyDescent="0.2">
      <c r="C128" s="492" t="s">
        <v>2092</v>
      </c>
      <c r="D128" s="493" t="s">
        <v>2093</v>
      </c>
      <c r="E128" s="573"/>
      <c r="F128" s="735"/>
    </row>
    <row r="129" spans="1:18" s="144" customFormat="1" ht="63.75" x14ac:dyDescent="0.2">
      <c r="C129" s="492" t="s">
        <v>3045</v>
      </c>
      <c r="D129" s="493" t="s">
        <v>3044</v>
      </c>
      <c r="E129" s="573"/>
      <c r="F129" s="735"/>
    </row>
    <row r="130" spans="1:18" ht="13.5" thickBot="1" x14ac:dyDescent="0.25">
      <c r="C130" s="494"/>
      <c r="D130" s="495"/>
    </row>
    <row r="132" spans="1:18" s="97" customFormat="1" ht="27" customHeight="1" x14ac:dyDescent="0.2">
      <c r="A132" s="96" t="s">
        <v>10</v>
      </c>
      <c r="B132" s="474" t="s">
        <v>2087</v>
      </c>
      <c r="C132" s="96"/>
      <c r="D132" s="470"/>
      <c r="E132" s="572"/>
      <c r="F132" s="732"/>
      <c r="G132" s="99"/>
      <c r="H132" s="99"/>
      <c r="I132" s="99"/>
      <c r="J132" s="99"/>
      <c r="K132" s="99"/>
      <c r="L132" s="202"/>
      <c r="P132" s="202"/>
      <c r="Q132" s="441"/>
      <c r="R132" s="441"/>
    </row>
    <row r="134" spans="1:18" s="498" customFormat="1" ht="15" customHeight="1" x14ac:dyDescent="0.2">
      <c r="C134" s="499"/>
      <c r="D134" s="500"/>
      <c r="E134" s="578"/>
      <c r="F134" s="740"/>
    </row>
    <row r="135" spans="1:18" s="498" customFormat="1" ht="14.25" x14ac:dyDescent="0.2">
      <c r="C135" s="499"/>
      <c r="D135" s="500"/>
      <c r="E135" s="578"/>
      <c r="F135" s="740"/>
    </row>
    <row r="136" spans="1:18" s="498" customFormat="1" ht="14.25" x14ac:dyDescent="0.2">
      <c r="C136" s="499"/>
      <c r="D136" s="500"/>
      <c r="E136" s="578"/>
      <c r="F136" s="740"/>
    </row>
    <row r="137" spans="1:18" s="498" customFormat="1" ht="14.25" x14ac:dyDescent="0.2">
      <c r="C137" s="499"/>
      <c r="D137" s="500"/>
      <c r="E137" s="578"/>
      <c r="F137" s="740"/>
    </row>
  </sheetData>
  <sortState xmlns:xlrd2="http://schemas.microsoft.com/office/spreadsheetml/2017/richdata2" ref="A6:V96">
    <sortCondition ref="A6"/>
  </sortState>
  <mergeCells count="2">
    <mergeCell ref="C124:D124"/>
    <mergeCell ref="B119:C119"/>
  </mergeCells>
  <hyperlinks>
    <hyperlink ref="H1" location="Index!A1" display="back to index" xr:uid="{00000000-0004-0000-0800-000000000000}"/>
    <hyperlink ref="E61" location="se_NTP_STATUS" display="NTP_STATUS" xr:uid="{D989AC4F-CD57-4C3F-8655-83327C46E771}"/>
    <hyperlink ref="E62" location="se_NTP_STATUS" display="NTP_STATUS" xr:uid="{D6EF1302-2743-4FCF-9892-634C75D11509}"/>
    <hyperlink ref="E60" location="se_SHUTDOWN_PENDING" display="SHUTDOWN_PENDING" xr:uid="{79635FF4-B0FE-45D1-AB6A-CDE565CBA832}"/>
    <hyperlink ref="E8" location="se_CANCEL_CREDIT" display="CANCEL_CREDIT" xr:uid="{136AC037-84CB-4DBC-860C-E2C2DA359108}"/>
    <hyperlink ref="E11" location="se_ECT_TO_CM" display="ECT_TO_EGM" xr:uid="{6D387A2E-C188-4EF0-8435-79AA977F7647}"/>
    <hyperlink ref="E16" location="se_ECT_AUTHORISED" display="ECT_AUTHORISED" xr:uid="{E63FE9E5-BA8A-425D-B12B-8350DD8AAE06}"/>
    <hyperlink ref="E17" location="se_TICKET_IN" display="se_TICKET_IN" xr:uid="{D0415733-AFB7-4882-A3CB-564C62DF945F}"/>
    <hyperlink ref="E18" location="se_TICKET_OUT_PRINT_START" display="se_TICKET_OUT_PRINT_START" xr:uid="{3EFBE8EF-3962-4A3A-A86C-751D7DC2575E}"/>
    <hyperlink ref="E19" location="se_CREDIT_INPUT_DISABLED" display="CREDIT_INPUT_DISABLED" xr:uid="{F6988F51-1BB5-43C9-87BD-9682BA6D6E57}"/>
    <hyperlink ref="E20" location="se_CREDIT_INPUT_ENABLED" display="CREDIT_INPUT_ENABLED" xr:uid="{929681E7-AF4C-4C3C-B819-D5CF7D784343}"/>
    <hyperlink ref="E34" location="se_GAME_VAR_CHANGED" display="GAME_VAR_CHANGED &amp; VAR_ENABLED event " xr:uid="{000C9706-B382-480A-83E2-F9D186CB1759}"/>
    <hyperlink ref="E35" location="se_GAME_VAR_BETOPT" display="GAME_VAR_BETOPT" xr:uid="{3E79E770-7F92-4664-AA0D-0E48AD128E4D}"/>
    <hyperlink ref="E37" location="se_HOPPER_COLLECT_ENTRY" display="HOPPER_COLLECT_ENTRY" xr:uid="{8D1A74E2-34DB-4673-8765-C6A7B0970C64}"/>
    <hyperlink ref="E40" location="se_MACHINE_READY" display="MACHINE_READY" xr:uid="{D176857B-0E5E-42C6-8D6C-7FB3865A3CBA}"/>
    <hyperlink ref="E41:E43" location="se_MACHINE_READY" display="MACHINE_READY" xr:uid="{4CB30C2A-C7EA-4FEC-8AE8-609B33524998}"/>
    <hyperlink ref="E49" location="se_POWERSAVE_ENTRY" display="POWERSAVE_ENTRY" xr:uid="{198987B7-34C1-4ADB-9CF5-A6C0FE77883D}"/>
    <hyperlink ref="E50" location="se_POWERSAVE_EXIT" display="POWERSAVE_EXIT" xr:uid="{20F743EB-DA48-4144-89D5-AD547397226F}"/>
    <hyperlink ref="E51" location="se_SHUTDOWN_PENDING" display="SHUTDOWN_PENDING" xr:uid="{8450A67E-34AC-4927-ADC9-804CB34552BB}"/>
    <hyperlink ref="E52" location="se_SHUTDOWN_PENDING" display="SHUTDOWN_PENDING" xr:uid="{1A815F87-646F-4890-AE8B-B1043979779F}"/>
    <hyperlink ref="E53" location="se_SHUTDOWN_PENDING" display="SHUTDOWN_PENDING" xr:uid="{C33C6F29-EE62-435A-BEE2-CB617CBC9B06}"/>
    <hyperlink ref="E54" location="se_MACHINE_RAND" display="MACHINE_RAND" xr:uid="{48C41A9C-BD2A-4530-9BF5-F2F4DF3A12B0}"/>
    <hyperlink ref="E56" location="se_MACHINE_READY" display="MACHINE_READY" xr:uid="{A8ACEC70-1609-4E85-A314-D2C471E0C450}"/>
    <hyperlink ref="E59" location="se_MACHINE_UPGRADE_STATUS" display="se_MACHINE_UPGRADE_STATUS" xr:uid="{9C2A35B7-A99C-4026-BBB0-35E538AE3393}"/>
    <hyperlink ref="E69" location="se_PERIPHERAL_UPGRADE" display="se_PERIPHERAL_UPGRADE" xr:uid="{3E4C1EA6-3D2D-4945-9B66-85913B9444F1}"/>
    <hyperlink ref="E72" location="se_PLAY_ENABLED" display="PLAY_DISABLED &amp; PLAY_ENABLED" xr:uid="{FD5D94A5-74A0-4E0B-85E7-CA9578AE07D2}"/>
    <hyperlink ref="E73" location="se_LP_AWARD_LOCKUP_EXIT" display="LP_AWARD_LOCKUP_EXIT" xr:uid="{EB9C658D-C0D5-4309-9524-0AAB3C83566A}"/>
    <hyperlink ref="E74" location="se_PROGR_CFG" display="se_PROGR_CFG" xr:uid="{EBED199A-EE55-40CB-A30D-9010FC722632}"/>
    <hyperlink ref="E75" location="se_PROGR_LP_UPDATE" display="PROGR_LP_UPDATE" xr:uid="{814904D2-9F60-4AF2-B1E3-8A13CA7C8A89}"/>
    <hyperlink ref="E76" location="se_PROGR_CFG" display="PROGR_CFG / EVENT : PROGR_LVL_POS_ADJ" xr:uid="{CA31A375-4F40-4954-8EAD-5EB970D4CC6D}"/>
    <hyperlink ref="E77" location="se_PROGR_CFG" display="PROGR_CFG / EVENT : PROGR_LVL_NEG_ADJ" xr:uid="{D5C0DDE3-AD9B-4496-B7AF-C060DB58CF35}"/>
    <hyperlink ref="E78" location="se_PROGR_CFG" display="PROGR_CFG / EVENT" xr:uid="{DD583990-5BB2-4A99-99F8-5396704BA0A6}"/>
    <hyperlink ref="E81" location="se_QLE_READY" display="QLE_READY" xr:uid="{3AF6A4FE-4084-4304-AC5B-F8CEC74393AA}"/>
    <hyperlink ref="E82" location="se_SHUTTING_DOWN" display="SHUTTING_DOWN" xr:uid="{0D0B044A-B380-4DC9-8B92-6B5F2D309B51}"/>
    <hyperlink ref="E83" location="se_USER_LOGON" display="USER_LOGON" xr:uid="{9510C07C-05CE-4A6F-AD36-460B52CC1E21}"/>
    <hyperlink ref="E85" location="se_COLLECT_WITH_CREDIT" display="COLLECT_WITH_CREDIT" xr:uid="{E4D257BB-C8E5-4801-919E-3E0E960AB5A1}"/>
    <hyperlink ref="E86" location="se_PLAY_COMMENCED" display="PLAY_COMMENCED" xr:uid="{B52F581A-6ECB-455D-88CD-AF877AC1402C}"/>
    <hyperlink ref="E92" location="se_SYSTEM_LOCKUP" display="se_SYSTEM_LOCKUP" xr:uid="{FB60EFF2-2C98-47C0-B6CE-00FE84AFA684}"/>
    <hyperlink ref="E93" location="se_SYSTEM_LOCKUP_CLEARED" display="SYSTEM_LOCKUP_CLEARED" xr:uid="{8655DF04-052F-4635-A8E9-A56BD30E9959}"/>
    <hyperlink ref="E97" location="se_TIME_CHANGED" display="se_TIME_CHANGED" xr:uid="{A713B6D4-4B46-41E0-A780-947AE911511D}"/>
    <hyperlink ref="E99" location="se_TIME_CHANGED" display="TIME_CHANGED" xr:uid="{E3B92A25-B005-4FC2-98ED-BCA13A93B69D}"/>
    <hyperlink ref="E104" location="se_USER_SHUTDOWN" display="se_USER_SHUTDOWN" xr:uid="{4E7CB19C-F2E9-4369-8BD7-3452668A60BB}"/>
    <hyperlink ref="E105" location="se_USER_SHUTDOWN" display="se_USER_SHUTDOWN" xr:uid="{26EB7CC6-81BD-4E2C-939F-0CF8E0E2DF87}"/>
    <hyperlink ref="E106" location="se_USER_LOADSCRIPTS" display="USER_LOADSCRIPTS" xr:uid="{5711F2B9-F11F-4D38-BCC5-E96CC5061874}"/>
    <hyperlink ref="E108" location="se_USER_SHUTDOWN" display="se_USER_SHUTDOWN" xr:uid="{31C46F09-1181-4B0D-93CB-D686CE193FBB}"/>
  </hyperlinks>
  <pageMargins left="0.7" right="0.7" top="0.75" bottom="0.75" header="0.3" footer="0.3"/>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176"/>
  <sheetViews>
    <sheetView zoomScaleNormal="100" workbookViewId="0">
      <pane xSplit="4" ySplit="3" topLeftCell="E90" activePane="bottomRight" state="frozen"/>
      <selection activeCell="F4" sqref="F4"/>
      <selection pane="topRight" activeCell="F4" sqref="F4"/>
      <selection pane="bottomLeft" activeCell="F4" sqref="F4"/>
      <selection pane="bottomRight" activeCell="A92" sqref="A92"/>
    </sheetView>
  </sheetViews>
  <sheetFormatPr defaultRowHeight="12.75" x14ac:dyDescent="0.2"/>
  <cols>
    <col min="1" max="1" width="39.140625" style="12" customWidth="1"/>
    <col min="2" max="2" width="10" style="21" customWidth="1"/>
    <col min="3" max="3" width="7.5703125" style="124" customWidth="1"/>
    <col min="4" max="4" width="20.85546875" style="124" customWidth="1"/>
    <col min="5" max="5" width="4.140625" style="124" bestFit="1" customWidth="1"/>
    <col min="6" max="7" width="4.140625" style="124" customWidth="1"/>
    <col min="8" max="8" width="10.28515625" style="124" bestFit="1" customWidth="1"/>
    <col min="9" max="9" width="30.5703125" style="8" customWidth="1"/>
    <col min="10" max="10" width="5.7109375" style="21" bestFit="1" customWidth="1"/>
    <col min="11" max="11" width="69.5703125" style="8" customWidth="1"/>
    <col min="12" max="16384" width="9.140625" style="12"/>
  </cols>
  <sheetData>
    <row r="1" spans="1:14" s="445" customFormat="1" ht="27" customHeight="1" x14ac:dyDescent="0.2">
      <c r="A1" s="379" t="s">
        <v>642</v>
      </c>
      <c r="B1" s="123"/>
      <c r="C1" s="446"/>
      <c r="D1" s="446"/>
      <c r="E1" s="446"/>
      <c r="F1" s="446"/>
      <c r="G1" s="446"/>
      <c r="H1" s="446"/>
      <c r="I1" s="448"/>
      <c r="J1" s="446"/>
      <c r="N1" s="565" t="s">
        <v>2210</v>
      </c>
    </row>
    <row r="2" spans="1:14" s="68" customFormat="1" ht="15.75" x14ac:dyDescent="0.25">
      <c r="A2" s="449" t="s">
        <v>1924</v>
      </c>
      <c r="B2" s="377"/>
      <c r="C2" s="111"/>
      <c r="D2" s="111"/>
      <c r="E2" s="111"/>
      <c r="F2" s="111"/>
      <c r="G2" s="111"/>
      <c r="H2" s="111"/>
      <c r="I2" s="58"/>
      <c r="J2" s="92"/>
      <c r="K2" s="517" t="str">
        <f>Title!$A$5</f>
        <v>Version: 3.0.3. Copyright The State of Queensland</v>
      </c>
    </row>
    <row r="3" spans="1:14" s="466" customFormat="1" ht="70.5" customHeight="1" x14ac:dyDescent="0.2">
      <c r="A3" s="466" t="s">
        <v>1283</v>
      </c>
      <c r="B3" s="519" t="s">
        <v>604</v>
      </c>
      <c r="C3" s="473" t="s">
        <v>1947</v>
      </c>
      <c r="D3" s="437" t="s">
        <v>2322</v>
      </c>
      <c r="E3" s="520" t="s">
        <v>1810</v>
      </c>
      <c r="F3" s="521" t="s">
        <v>1809</v>
      </c>
      <c r="G3" s="522" t="s">
        <v>2729</v>
      </c>
      <c r="H3" s="435" t="s">
        <v>1923</v>
      </c>
      <c r="I3" s="518" t="s">
        <v>2665</v>
      </c>
      <c r="J3" s="523" t="s">
        <v>1265</v>
      </c>
      <c r="K3" s="518" t="s">
        <v>3177</v>
      </c>
      <c r="L3" s="435" t="s">
        <v>3335</v>
      </c>
    </row>
    <row r="4" spans="1:14" s="129" customFormat="1" ht="38.25" x14ac:dyDescent="0.2">
      <c r="A4" s="129" t="s">
        <v>814</v>
      </c>
      <c r="B4" s="132" t="s">
        <v>59</v>
      </c>
      <c r="C4" s="113"/>
      <c r="D4" s="113" t="s">
        <v>2323</v>
      </c>
      <c r="E4" s="132"/>
      <c r="F4" s="132" t="s">
        <v>680</v>
      </c>
      <c r="G4" s="132"/>
      <c r="H4" s="113"/>
      <c r="I4" s="134" t="s">
        <v>2248</v>
      </c>
      <c r="J4" s="132"/>
      <c r="K4" s="134" t="s">
        <v>799</v>
      </c>
    </row>
    <row r="5" spans="1:14" s="131" customFormat="1" ht="32.25" customHeight="1" x14ac:dyDescent="0.2">
      <c r="A5" s="131" t="s">
        <v>411</v>
      </c>
      <c r="B5" s="124" t="s">
        <v>59</v>
      </c>
      <c r="C5" s="114"/>
      <c r="D5" s="113" t="s">
        <v>676</v>
      </c>
      <c r="E5" s="124"/>
      <c r="F5" s="132" t="s">
        <v>680</v>
      </c>
      <c r="G5" s="132"/>
      <c r="H5" s="114"/>
      <c r="J5" s="124" t="s">
        <v>299</v>
      </c>
      <c r="K5" s="137"/>
    </row>
    <row r="6" spans="1:14" s="131" customFormat="1" ht="38.25" x14ac:dyDescent="0.2">
      <c r="A6" s="131" t="s">
        <v>412</v>
      </c>
      <c r="B6" s="124" t="s">
        <v>59</v>
      </c>
      <c r="C6" s="114"/>
      <c r="D6" s="113" t="s">
        <v>676</v>
      </c>
      <c r="E6" s="124"/>
      <c r="F6" s="132" t="s">
        <v>680</v>
      </c>
      <c r="G6" s="124" t="s">
        <v>680</v>
      </c>
      <c r="H6" s="114"/>
      <c r="I6" s="134"/>
      <c r="J6" s="124"/>
      <c r="K6" s="137" t="s">
        <v>1996</v>
      </c>
    </row>
    <row r="7" spans="1:14" s="131" customFormat="1" ht="76.5" x14ac:dyDescent="0.2">
      <c r="A7" s="131" t="s">
        <v>3944</v>
      </c>
      <c r="B7" s="124" t="s">
        <v>59</v>
      </c>
      <c r="C7" s="114"/>
      <c r="D7" s="113" t="s">
        <v>676</v>
      </c>
      <c r="E7" s="124"/>
      <c r="F7" s="132" t="s">
        <v>680</v>
      </c>
      <c r="G7" s="124"/>
      <c r="H7" s="114"/>
      <c r="I7" s="134" t="s">
        <v>3945</v>
      </c>
      <c r="J7" s="124"/>
      <c r="K7" s="137" t="s">
        <v>3948</v>
      </c>
    </row>
    <row r="8" spans="1:14" s="131" customFormat="1" ht="54" customHeight="1" x14ac:dyDescent="0.2">
      <c r="A8" s="131" t="s">
        <v>322</v>
      </c>
      <c r="B8" s="124" t="s">
        <v>59</v>
      </c>
      <c r="C8" s="114"/>
      <c r="D8" s="113" t="s">
        <v>676</v>
      </c>
      <c r="E8" s="124"/>
      <c r="F8" s="132" t="s">
        <v>680</v>
      </c>
      <c r="G8" s="124"/>
      <c r="H8" s="114" t="s">
        <v>1211</v>
      </c>
      <c r="I8" s="137" t="s">
        <v>2249</v>
      </c>
      <c r="J8" s="124"/>
      <c r="K8" s="134" t="s">
        <v>2351</v>
      </c>
    </row>
    <row r="9" spans="1:14" s="169" customFormat="1" ht="114.75" x14ac:dyDescent="0.2">
      <c r="A9" s="131" t="s">
        <v>1562</v>
      </c>
      <c r="B9" s="124" t="s">
        <v>59</v>
      </c>
      <c r="C9" s="195"/>
      <c r="D9" s="113" t="s">
        <v>676</v>
      </c>
      <c r="E9" s="170"/>
      <c r="F9" s="132" t="s">
        <v>680</v>
      </c>
      <c r="G9" s="170"/>
      <c r="H9" s="114" t="s">
        <v>428</v>
      </c>
      <c r="I9" s="171"/>
      <c r="J9" s="170"/>
      <c r="K9" s="134" t="s">
        <v>3111</v>
      </c>
    </row>
    <row r="10" spans="1:14" s="131" customFormat="1" ht="173.25" customHeight="1" x14ac:dyDescent="0.2">
      <c r="A10" s="131" t="s">
        <v>719</v>
      </c>
      <c r="B10" s="124" t="s">
        <v>59</v>
      </c>
      <c r="C10" s="114"/>
      <c r="D10" s="113" t="s">
        <v>676</v>
      </c>
      <c r="E10" s="124"/>
      <c r="F10" s="132" t="s">
        <v>680</v>
      </c>
      <c r="G10" s="124"/>
      <c r="H10" s="114" t="s">
        <v>1212</v>
      </c>
      <c r="I10" s="137" t="s">
        <v>2326</v>
      </c>
      <c r="J10" s="347" t="s">
        <v>197</v>
      </c>
      <c r="K10" s="137" t="s">
        <v>3223</v>
      </c>
    </row>
    <row r="11" spans="1:14" s="131" customFormat="1" ht="277.5" customHeight="1" x14ac:dyDescent="0.2">
      <c r="A11" s="129" t="s">
        <v>275</v>
      </c>
      <c r="B11" s="132" t="s">
        <v>59</v>
      </c>
      <c r="C11" s="114"/>
      <c r="D11" s="113" t="s">
        <v>676</v>
      </c>
      <c r="E11" s="132"/>
      <c r="F11" s="132" t="s">
        <v>680</v>
      </c>
      <c r="G11" s="132"/>
      <c r="H11" s="113" t="s">
        <v>1213</v>
      </c>
      <c r="I11" s="137" t="s">
        <v>3668</v>
      </c>
      <c r="J11" s="132"/>
      <c r="K11" s="134" t="s">
        <v>3671</v>
      </c>
    </row>
    <row r="12" spans="1:14" s="131" customFormat="1" ht="127.5" x14ac:dyDescent="0.2">
      <c r="A12" s="131" t="s">
        <v>666</v>
      </c>
      <c r="B12" s="124" t="s">
        <v>59</v>
      </c>
      <c r="C12" s="114"/>
      <c r="D12" s="113" t="s">
        <v>676</v>
      </c>
      <c r="E12" s="844" t="s">
        <v>106</v>
      </c>
      <c r="F12" s="132" t="s">
        <v>680</v>
      </c>
      <c r="G12" s="124" t="s">
        <v>680</v>
      </c>
      <c r="H12" s="114"/>
      <c r="I12" s="137" t="s">
        <v>2249</v>
      </c>
      <c r="J12" s="124"/>
      <c r="K12" s="137" t="s">
        <v>1997</v>
      </c>
    </row>
    <row r="13" spans="1:14" s="131" customFormat="1" ht="31.5" customHeight="1" x14ac:dyDescent="0.2">
      <c r="A13" s="131" t="s">
        <v>633</v>
      </c>
      <c r="B13" s="124" t="s">
        <v>59</v>
      </c>
      <c r="C13" s="114"/>
      <c r="D13" s="113" t="s">
        <v>676</v>
      </c>
      <c r="E13" s="124"/>
      <c r="F13" s="132" t="s">
        <v>680</v>
      </c>
      <c r="G13" s="124"/>
      <c r="H13" s="114"/>
      <c r="I13" s="137" t="s">
        <v>2250</v>
      </c>
      <c r="J13" s="124"/>
      <c r="K13" s="134" t="s">
        <v>634</v>
      </c>
    </row>
    <row r="14" spans="1:14" s="131" customFormat="1" ht="51" x14ac:dyDescent="0.2">
      <c r="A14" s="131" t="s">
        <v>632</v>
      </c>
      <c r="B14" s="124" t="s">
        <v>59</v>
      </c>
      <c r="C14" s="114"/>
      <c r="D14" s="113" t="s">
        <v>676</v>
      </c>
      <c r="E14" s="124"/>
      <c r="F14" s="132" t="s">
        <v>680</v>
      </c>
      <c r="G14" s="124" t="s">
        <v>680</v>
      </c>
      <c r="H14" s="114"/>
      <c r="I14" s="137" t="s">
        <v>2250</v>
      </c>
      <c r="J14" s="124"/>
      <c r="K14" s="134" t="s">
        <v>1998</v>
      </c>
    </row>
    <row r="15" spans="1:14" s="131" customFormat="1" ht="114.75" x14ac:dyDescent="0.2">
      <c r="A15" s="131" t="s">
        <v>1079</v>
      </c>
      <c r="B15" s="124" t="s">
        <v>59</v>
      </c>
      <c r="C15" s="114"/>
      <c r="D15" s="113" t="s">
        <v>676</v>
      </c>
      <c r="E15" s="124"/>
      <c r="F15" s="132" t="s">
        <v>680</v>
      </c>
      <c r="G15" s="124" t="s">
        <v>680</v>
      </c>
      <c r="H15" s="114"/>
      <c r="I15" s="137" t="s">
        <v>2327</v>
      </c>
      <c r="J15" s="124"/>
      <c r="K15" s="137" t="s">
        <v>2476</v>
      </c>
    </row>
    <row r="16" spans="1:14" s="131" customFormat="1" ht="63.75" x14ac:dyDescent="0.2">
      <c r="A16" s="131" t="s">
        <v>1078</v>
      </c>
      <c r="B16" s="124" t="s">
        <v>59</v>
      </c>
      <c r="C16" s="114"/>
      <c r="D16" s="113" t="s">
        <v>676</v>
      </c>
      <c r="E16" s="124"/>
      <c r="F16" s="132" t="s">
        <v>680</v>
      </c>
      <c r="G16" s="124"/>
      <c r="H16" s="114"/>
      <c r="I16" s="137" t="s">
        <v>2327</v>
      </c>
      <c r="J16" s="124"/>
      <c r="K16" s="137" t="s">
        <v>3112</v>
      </c>
    </row>
    <row r="17" spans="1:11" s="129" customFormat="1" ht="162" customHeight="1" x14ac:dyDescent="0.2">
      <c r="A17" s="131" t="s">
        <v>802</v>
      </c>
      <c r="B17" s="124" t="s">
        <v>59</v>
      </c>
      <c r="C17" s="113"/>
      <c r="D17" s="113" t="s">
        <v>676</v>
      </c>
      <c r="E17" s="124"/>
      <c r="F17" s="132" t="s">
        <v>680</v>
      </c>
      <c r="G17" s="124" t="s">
        <v>252</v>
      </c>
      <c r="H17" s="114"/>
      <c r="I17" s="137" t="s">
        <v>2328</v>
      </c>
      <c r="J17" s="347"/>
      <c r="K17" s="137" t="s">
        <v>2548</v>
      </c>
    </row>
    <row r="18" spans="1:11" s="131" customFormat="1" ht="378" x14ac:dyDescent="0.2">
      <c r="A18" s="131" t="s">
        <v>2</v>
      </c>
      <c r="B18" s="124" t="s">
        <v>59</v>
      </c>
      <c r="C18" s="114" t="s">
        <v>2036</v>
      </c>
      <c r="D18" s="113" t="s">
        <v>676</v>
      </c>
      <c r="E18" s="124"/>
      <c r="F18" s="132" t="s">
        <v>680</v>
      </c>
      <c r="G18" s="124"/>
      <c r="H18" s="114"/>
      <c r="I18" s="137" t="s">
        <v>2329</v>
      </c>
      <c r="J18" s="124"/>
      <c r="K18" s="137" t="s">
        <v>3690</v>
      </c>
    </row>
    <row r="19" spans="1:11" s="131" customFormat="1" ht="45.75" customHeight="1" x14ac:dyDescent="0.2">
      <c r="A19" s="131" t="s">
        <v>274</v>
      </c>
      <c r="B19" s="124" t="s">
        <v>59</v>
      </c>
      <c r="C19" s="114"/>
      <c r="D19" s="113" t="s">
        <v>676</v>
      </c>
      <c r="E19" s="124"/>
      <c r="F19" s="132" t="s">
        <v>680</v>
      </c>
      <c r="G19" s="124"/>
      <c r="H19" s="114" t="s">
        <v>1214</v>
      </c>
      <c r="I19" s="137" t="s">
        <v>2330</v>
      </c>
      <c r="J19" s="124" t="s">
        <v>784</v>
      </c>
      <c r="K19" s="137" t="s">
        <v>2478</v>
      </c>
    </row>
    <row r="20" spans="1:11" s="131" customFormat="1" ht="63.75" x14ac:dyDescent="0.2">
      <c r="A20" s="129" t="s">
        <v>273</v>
      </c>
      <c r="B20" s="124" t="s">
        <v>59</v>
      </c>
      <c r="C20" s="114"/>
      <c r="D20" s="113" t="s">
        <v>676</v>
      </c>
      <c r="E20" s="124"/>
      <c r="F20" s="132" t="s">
        <v>680</v>
      </c>
      <c r="G20" s="124" t="s">
        <v>252</v>
      </c>
      <c r="H20" s="114" t="s">
        <v>1215</v>
      </c>
      <c r="I20" s="137" t="s">
        <v>2331</v>
      </c>
      <c r="J20" s="124"/>
      <c r="K20" s="137" t="s">
        <v>3113</v>
      </c>
    </row>
    <row r="21" spans="1:11" s="131" customFormat="1" ht="111.75" customHeight="1" x14ac:dyDescent="0.2">
      <c r="A21" s="131" t="s">
        <v>545</v>
      </c>
      <c r="B21" s="124" t="s">
        <v>59</v>
      </c>
      <c r="C21" s="114"/>
      <c r="D21" s="113" t="s">
        <v>676</v>
      </c>
      <c r="E21" s="124"/>
      <c r="F21" s="132" t="s">
        <v>680</v>
      </c>
      <c r="G21" s="124"/>
      <c r="H21" s="114" t="s">
        <v>1156</v>
      </c>
      <c r="I21" s="137" t="s">
        <v>2985</v>
      </c>
      <c r="J21" s="124"/>
      <c r="K21" s="137" t="s">
        <v>2986</v>
      </c>
    </row>
    <row r="22" spans="1:11" s="131" customFormat="1" ht="63.75" x14ac:dyDescent="0.2">
      <c r="A22" s="129" t="s">
        <v>479</v>
      </c>
      <c r="B22" s="132" t="s">
        <v>59</v>
      </c>
      <c r="C22" s="114"/>
      <c r="D22" s="113" t="s">
        <v>676</v>
      </c>
      <c r="E22" s="132"/>
      <c r="F22" s="132" t="s">
        <v>680</v>
      </c>
      <c r="G22" s="132"/>
      <c r="H22" s="114"/>
      <c r="I22" s="134" t="s">
        <v>3114</v>
      </c>
      <c r="J22" s="132"/>
      <c r="K22" s="134" t="s">
        <v>1159</v>
      </c>
    </row>
    <row r="23" spans="1:11" s="129" customFormat="1" ht="63.75" x14ac:dyDescent="0.2">
      <c r="A23" s="131" t="s">
        <v>1145</v>
      </c>
      <c r="B23" s="124" t="s">
        <v>59</v>
      </c>
      <c r="C23" s="113"/>
      <c r="D23" s="113" t="s">
        <v>676</v>
      </c>
      <c r="E23" s="844" t="s">
        <v>106</v>
      </c>
      <c r="F23" s="132" t="s">
        <v>680</v>
      </c>
      <c r="G23" s="124"/>
      <c r="H23" s="114"/>
      <c r="I23" s="137" t="s">
        <v>2333</v>
      </c>
      <c r="J23" s="124" t="s">
        <v>444</v>
      </c>
      <c r="K23" s="137" t="s">
        <v>1099</v>
      </c>
    </row>
    <row r="24" spans="1:11" s="131" customFormat="1" ht="117.75" customHeight="1" x14ac:dyDescent="0.2">
      <c r="A24" s="131" t="s">
        <v>1459</v>
      </c>
      <c r="B24" s="124" t="s">
        <v>59</v>
      </c>
      <c r="C24" s="114"/>
      <c r="D24" s="113" t="s">
        <v>676</v>
      </c>
      <c r="E24" s="124"/>
      <c r="F24" s="132" t="s">
        <v>680</v>
      </c>
      <c r="G24" s="124"/>
      <c r="H24" s="114"/>
      <c r="I24" s="137" t="s">
        <v>2334</v>
      </c>
      <c r="J24" s="124"/>
      <c r="K24" s="137" t="s">
        <v>2635</v>
      </c>
    </row>
    <row r="25" spans="1:11" s="131" customFormat="1" x14ac:dyDescent="0.2">
      <c r="A25" s="129" t="s">
        <v>1461</v>
      </c>
      <c r="B25" s="124" t="s">
        <v>59</v>
      </c>
      <c r="C25" s="114"/>
      <c r="D25" s="113" t="s">
        <v>676</v>
      </c>
      <c r="E25" s="124"/>
      <c r="F25" s="132" t="s">
        <v>680</v>
      </c>
      <c r="G25" s="124"/>
      <c r="H25" s="114"/>
      <c r="I25" s="137" t="s">
        <v>2334</v>
      </c>
      <c r="J25" s="124"/>
      <c r="K25" s="137" t="s">
        <v>1462</v>
      </c>
    </row>
    <row r="26" spans="1:11" s="131" customFormat="1" x14ac:dyDescent="0.2">
      <c r="A26" s="129" t="s">
        <v>1457</v>
      </c>
      <c r="B26" s="124" t="s">
        <v>59</v>
      </c>
      <c r="C26" s="114"/>
      <c r="D26" s="113" t="s">
        <v>676</v>
      </c>
      <c r="E26" s="124"/>
      <c r="F26" s="132" t="s">
        <v>680</v>
      </c>
      <c r="G26" s="124"/>
      <c r="H26" s="114"/>
      <c r="I26" s="137" t="s">
        <v>2334</v>
      </c>
      <c r="J26" s="124"/>
      <c r="K26" s="137" t="s">
        <v>1462</v>
      </c>
    </row>
    <row r="27" spans="1:11" s="131" customFormat="1" x14ac:dyDescent="0.2">
      <c r="A27" s="129" t="s">
        <v>1460</v>
      </c>
      <c r="B27" s="124" t="s">
        <v>59</v>
      </c>
      <c r="C27" s="114"/>
      <c r="D27" s="113" t="s">
        <v>676</v>
      </c>
      <c r="E27" s="124"/>
      <c r="F27" s="132" t="s">
        <v>680</v>
      </c>
      <c r="G27" s="124"/>
      <c r="H27" s="114"/>
      <c r="I27" s="137" t="s">
        <v>2334</v>
      </c>
      <c r="J27" s="124"/>
      <c r="K27" s="137" t="s">
        <v>1462</v>
      </c>
    </row>
    <row r="28" spans="1:11" s="131" customFormat="1" ht="105" customHeight="1" x14ac:dyDescent="0.2">
      <c r="A28" s="131" t="s">
        <v>3318</v>
      </c>
      <c r="B28" s="124" t="s">
        <v>59</v>
      </c>
      <c r="C28" s="114"/>
      <c r="D28" s="113" t="s">
        <v>676</v>
      </c>
      <c r="E28" s="124"/>
      <c r="F28" s="132" t="s">
        <v>680</v>
      </c>
      <c r="G28" s="124"/>
      <c r="H28" s="114"/>
      <c r="I28" s="137" t="s">
        <v>3328</v>
      </c>
      <c r="J28" s="124"/>
      <c r="K28" s="137" t="s">
        <v>3329</v>
      </c>
    </row>
    <row r="29" spans="1:11" s="131" customFormat="1" ht="126.75" customHeight="1" x14ac:dyDescent="0.2">
      <c r="A29" s="131" t="s">
        <v>1502</v>
      </c>
      <c r="B29" s="124" t="s">
        <v>59</v>
      </c>
      <c r="C29" s="114"/>
      <c r="D29" s="113" t="s">
        <v>676</v>
      </c>
      <c r="E29" s="124"/>
      <c r="F29" s="132" t="s">
        <v>680</v>
      </c>
      <c r="G29" s="124"/>
      <c r="H29" s="114"/>
      <c r="I29" s="137" t="s">
        <v>3160</v>
      </c>
      <c r="J29" s="124"/>
      <c r="K29" s="137" t="s">
        <v>3764</v>
      </c>
    </row>
    <row r="30" spans="1:11" s="131" customFormat="1" ht="38.25" x14ac:dyDescent="0.2">
      <c r="A30" s="131" t="s">
        <v>1587</v>
      </c>
      <c r="B30" s="124" t="s">
        <v>59</v>
      </c>
      <c r="C30" s="114"/>
      <c r="D30" s="113" t="s">
        <v>676</v>
      </c>
      <c r="E30" s="124"/>
      <c r="F30" s="132" t="s">
        <v>680</v>
      </c>
      <c r="G30" s="124"/>
      <c r="H30" s="114"/>
      <c r="I30" s="137" t="s">
        <v>2249</v>
      </c>
      <c r="J30" s="124" t="s">
        <v>777</v>
      </c>
      <c r="K30" s="137" t="s">
        <v>1589</v>
      </c>
    </row>
    <row r="31" spans="1:11" s="131" customFormat="1" ht="114" customHeight="1" x14ac:dyDescent="0.2">
      <c r="A31" s="131" t="s">
        <v>1565</v>
      </c>
      <c r="B31" s="124" t="s">
        <v>59</v>
      </c>
      <c r="C31" s="114"/>
      <c r="D31" s="113" t="s">
        <v>676</v>
      </c>
      <c r="E31" s="124"/>
      <c r="F31" s="132" t="s">
        <v>680</v>
      </c>
      <c r="G31" s="124"/>
      <c r="H31" s="114" t="s">
        <v>1592</v>
      </c>
      <c r="I31" s="137" t="s">
        <v>2335</v>
      </c>
      <c r="J31" s="124"/>
      <c r="K31" s="137" t="s">
        <v>3022</v>
      </c>
    </row>
    <row r="32" spans="1:11" s="131" customFormat="1" ht="140.25" x14ac:dyDescent="0.2">
      <c r="A32" s="131" t="s">
        <v>1588</v>
      </c>
      <c r="B32" s="124" t="s">
        <v>59</v>
      </c>
      <c r="C32" s="114"/>
      <c r="D32" s="113" t="s">
        <v>676</v>
      </c>
      <c r="E32" s="124"/>
      <c r="F32" s="132" t="s">
        <v>680</v>
      </c>
      <c r="G32" s="124"/>
      <c r="H32" s="114" t="s">
        <v>1592</v>
      </c>
      <c r="I32" s="137" t="s">
        <v>2335</v>
      </c>
      <c r="J32" s="124"/>
      <c r="K32" s="137" t="s">
        <v>3702</v>
      </c>
    </row>
    <row r="33" spans="1:11" s="129" customFormat="1" ht="25.5" x14ac:dyDescent="0.2">
      <c r="A33" s="131" t="s">
        <v>523</v>
      </c>
      <c r="B33" s="124" t="s">
        <v>59</v>
      </c>
      <c r="C33" s="113"/>
      <c r="D33" s="113" t="s">
        <v>676</v>
      </c>
      <c r="E33" s="844" t="s">
        <v>106</v>
      </c>
      <c r="F33" s="132" t="s">
        <v>680</v>
      </c>
      <c r="G33" s="124"/>
      <c r="H33" s="114"/>
      <c r="I33" s="134"/>
      <c r="J33" s="124" t="s">
        <v>198</v>
      </c>
      <c r="K33" s="137" t="s">
        <v>3158</v>
      </c>
    </row>
    <row r="34" spans="1:11" s="131" customFormat="1" x14ac:dyDescent="0.2">
      <c r="A34" s="131" t="s">
        <v>524</v>
      </c>
      <c r="B34" s="124" t="s">
        <v>59</v>
      </c>
      <c r="C34" s="113"/>
      <c r="D34" s="113" t="s">
        <v>676</v>
      </c>
      <c r="E34" s="124"/>
      <c r="F34" s="132" t="s">
        <v>680</v>
      </c>
      <c r="G34" s="124"/>
      <c r="H34" s="114"/>
      <c r="I34" s="134"/>
      <c r="J34" s="124"/>
      <c r="K34" s="137" t="s">
        <v>3157</v>
      </c>
    </row>
    <row r="35" spans="1:11" s="131" customFormat="1" ht="63.75" x14ac:dyDescent="0.2">
      <c r="A35" s="131" t="s">
        <v>440</v>
      </c>
      <c r="B35" s="124" t="s">
        <v>59</v>
      </c>
      <c r="C35" s="114"/>
      <c r="D35" s="113" t="s">
        <v>676</v>
      </c>
      <c r="E35" s="124"/>
      <c r="F35" s="132" t="s">
        <v>680</v>
      </c>
      <c r="G35" s="124"/>
      <c r="H35" s="114"/>
      <c r="I35" s="137" t="s">
        <v>2250</v>
      </c>
      <c r="J35" s="124"/>
      <c r="K35" s="137" t="s">
        <v>3115</v>
      </c>
    </row>
    <row r="36" spans="1:11" s="131" customFormat="1" ht="25.5" x14ac:dyDescent="0.2">
      <c r="A36" s="131" t="s">
        <v>441</v>
      </c>
      <c r="B36" s="124" t="s">
        <v>59</v>
      </c>
      <c r="C36" s="114"/>
      <c r="D36" s="113" t="s">
        <v>676</v>
      </c>
      <c r="E36" s="124"/>
      <c r="F36" s="132" t="s">
        <v>680</v>
      </c>
      <c r="G36" s="124"/>
      <c r="H36" s="114"/>
      <c r="I36" s="137" t="s">
        <v>2250</v>
      </c>
      <c r="J36" s="124"/>
      <c r="K36" s="137" t="s">
        <v>3116</v>
      </c>
    </row>
    <row r="37" spans="1:11" s="131" customFormat="1" ht="38.25" x14ac:dyDescent="0.2">
      <c r="A37" s="129" t="s">
        <v>526</v>
      </c>
      <c r="B37" s="132" t="s">
        <v>59</v>
      </c>
      <c r="C37" s="114"/>
      <c r="D37" s="113" t="s">
        <v>676</v>
      </c>
      <c r="E37" s="132"/>
      <c r="F37" s="132" t="s">
        <v>680</v>
      </c>
      <c r="G37" s="132"/>
      <c r="H37" s="113"/>
      <c r="I37" s="134"/>
      <c r="J37" s="132" t="s">
        <v>781</v>
      </c>
      <c r="K37" s="134" t="s">
        <v>2559</v>
      </c>
    </row>
    <row r="38" spans="1:11" s="131" customFormat="1" x14ac:dyDescent="0.2">
      <c r="A38" s="129" t="s">
        <v>527</v>
      </c>
      <c r="B38" s="132" t="s">
        <v>59</v>
      </c>
      <c r="C38" s="114"/>
      <c r="D38" s="113" t="s">
        <v>676</v>
      </c>
      <c r="E38" s="132"/>
      <c r="F38" s="132" t="s">
        <v>680</v>
      </c>
      <c r="G38" s="132"/>
      <c r="H38" s="113"/>
      <c r="I38" s="134"/>
      <c r="J38" s="132"/>
      <c r="K38" s="134" t="s">
        <v>475</v>
      </c>
    </row>
    <row r="39" spans="1:11" s="297" customFormat="1" ht="42.75" customHeight="1" x14ac:dyDescent="0.2">
      <c r="A39" s="129" t="s">
        <v>3010</v>
      </c>
      <c r="B39" s="132" t="s">
        <v>59</v>
      </c>
      <c r="C39" s="114"/>
      <c r="D39" s="113" t="s">
        <v>676</v>
      </c>
      <c r="E39" s="132"/>
      <c r="F39" s="132" t="s">
        <v>680</v>
      </c>
      <c r="G39" s="132"/>
      <c r="H39" s="113"/>
      <c r="I39" s="134"/>
      <c r="J39" s="132"/>
      <c r="K39" s="134" t="s">
        <v>3019</v>
      </c>
    </row>
    <row r="40" spans="1:11" s="297" customFormat="1" ht="33" customHeight="1" x14ac:dyDescent="0.2">
      <c r="A40" s="129" t="s">
        <v>3011</v>
      </c>
      <c r="B40" s="132" t="s">
        <v>59</v>
      </c>
      <c r="C40" s="114"/>
      <c r="D40" s="113" t="s">
        <v>676</v>
      </c>
      <c r="E40" s="132"/>
      <c r="F40" s="132" t="s">
        <v>680</v>
      </c>
      <c r="G40" s="132"/>
      <c r="H40" s="113"/>
      <c r="I40" s="134"/>
      <c r="J40" s="132"/>
      <c r="K40" s="134" t="s">
        <v>3020</v>
      </c>
    </row>
    <row r="41" spans="1:11" s="297" customFormat="1" ht="84" customHeight="1" x14ac:dyDescent="0.2">
      <c r="A41" s="129" t="s">
        <v>2997</v>
      </c>
      <c r="B41" s="132" t="s">
        <v>59</v>
      </c>
      <c r="C41" s="114"/>
      <c r="D41" s="113" t="s">
        <v>676</v>
      </c>
      <c r="E41" s="132"/>
      <c r="F41" s="132" t="s">
        <v>680</v>
      </c>
      <c r="G41" s="132"/>
      <c r="H41" s="113" t="s">
        <v>2996</v>
      </c>
      <c r="I41" s="134" t="s">
        <v>2998</v>
      </c>
      <c r="J41" s="132"/>
      <c r="K41" s="134" t="s">
        <v>3021</v>
      </c>
    </row>
    <row r="42" spans="1:11" s="297" customFormat="1" ht="38.25" x14ac:dyDescent="0.2">
      <c r="A42" s="131" t="s">
        <v>3003</v>
      </c>
      <c r="B42" s="124" t="s">
        <v>59</v>
      </c>
      <c r="C42" s="114"/>
      <c r="D42" s="113" t="s">
        <v>676</v>
      </c>
      <c r="E42" s="124"/>
      <c r="F42" s="132" t="s">
        <v>680</v>
      </c>
      <c r="G42" s="124"/>
      <c r="H42" s="114"/>
      <c r="I42" s="134"/>
      <c r="J42" s="124"/>
      <c r="K42" s="137" t="s">
        <v>3117</v>
      </c>
    </row>
    <row r="43" spans="1:11" s="297" customFormat="1" ht="25.5" x14ac:dyDescent="0.2">
      <c r="A43" s="131" t="s">
        <v>3004</v>
      </c>
      <c r="B43" s="124" t="s">
        <v>59</v>
      </c>
      <c r="C43" s="114"/>
      <c r="D43" s="113" t="s">
        <v>676</v>
      </c>
      <c r="E43" s="124"/>
      <c r="F43" s="132" t="s">
        <v>680</v>
      </c>
      <c r="G43" s="124"/>
      <c r="H43" s="114"/>
      <c r="I43" s="134"/>
      <c r="J43" s="124"/>
      <c r="K43" s="137" t="s">
        <v>3009</v>
      </c>
    </row>
    <row r="44" spans="1:11" s="131" customFormat="1" ht="25.5" x14ac:dyDescent="0.2">
      <c r="A44" s="131" t="s">
        <v>2526</v>
      </c>
      <c r="B44" s="124" t="s">
        <v>59</v>
      </c>
      <c r="C44" s="114"/>
      <c r="D44" s="113" t="s">
        <v>676</v>
      </c>
      <c r="E44" s="124"/>
      <c r="F44" s="132" t="s">
        <v>680</v>
      </c>
      <c r="G44" s="124"/>
      <c r="H44" s="114"/>
      <c r="I44" s="134"/>
      <c r="J44" s="124"/>
      <c r="K44" s="137" t="s">
        <v>3005</v>
      </c>
    </row>
    <row r="45" spans="1:11" s="131" customFormat="1" ht="25.5" x14ac:dyDescent="0.2">
      <c r="A45" s="131" t="s">
        <v>2527</v>
      </c>
      <c r="B45" s="124" t="s">
        <v>59</v>
      </c>
      <c r="C45" s="114"/>
      <c r="D45" s="113" t="s">
        <v>676</v>
      </c>
      <c r="E45" s="124"/>
      <c r="F45" s="132" t="s">
        <v>680</v>
      </c>
      <c r="G45" s="124"/>
      <c r="H45" s="114"/>
      <c r="I45" s="134"/>
      <c r="J45" s="124"/>
      <c r="K45" s="137" t="s">
        <v>3002</v>
      </c>
    </row>
    <row r="46" spans="1:11" s="131" customFormat="1" ht="226.5" customHeight="1" x14ac:dyDescent="0.2">
      <c r="A46" s="131" t="s">
        <v>525</v>
      </c>
      <c r="B46" s="124" t="s">
        <v>59</v>
      </c>
      <c r="C46" s="113"/>
      <c r="D46" s="113" t="s">
        <v>676</v>
      </c>
      <c r="E46" s="124"/>
      <c r="F46" s="132" t="s">
        <v>680</v>
      </c>
      <c r="G46" s="124"/>
      <c r="H46" s="114" t="s">
        <v>1157</v>
      </c>
      <c r="I46" s="137" t="s">
        <v>3680</v>
      </c>
      <c r="J46" s="124" t="s">
        <v>199</v>
      </c>
      <c r="K46" s="137" t="s">
        <v>3691</v>
      </c>
    </row>
    <row r="47" spans="1:11" s="129" customFormat="1" ht="69.75" customHeight="1" x14ac:dyDescent="0.2">
      <c r="A47" s="131" t="s">
        <v>124</v>
      </c>
      <c r="B47" s="124" t="s">
        <v>59</v>
      </c>
      <c r="C47" s="113"/>
      <c r="D47" s="113" t="s">
        <v>676</v>
      </c>
      <c r="E47" s="124"/>
      <c r="F47" s="132" t="s">
        <v>680</v>
      </c>
      <c r="G47" s="124"/>
      <c r="H47" s="114" t="s">
        <v>1158</v>
      </c>
      <c r="I47" s="137" t="s">
        <v>2252</v>
      </c>
      <c r="J47" s="124"/>
      <c r="K47" s="137" t="s">
        <v>2019</v>
      </c>
    </row>
    <row r="48" spans="1:11" s="129" customFormat="1" ht="25.5" x14ac:dyDescent="0.2">
      <c r="A48" s="131" t="s">
        <v>539</v>
      </c>
      <c r="B48" s="124" t="s">
        <v>59</v>
      </c>
      <c r="C48" s="113"/>
      <c r="D48" s="113" t="s">
        <v>676</v>
      </c>
      <c r="E48" s="124"/>
      <c r="F48" s="132" t="s">
        <v>680</v>
      </c>
      <c r="G48" s="124"/>
      <c r="H48" s="114"/>
      <c r="I48" s="137"/>
      <c r="J48" s="124"/>
      <c r="K48" s="137" t="s">
        <v>3118</v>
      </c>
    </row>
    <row r="49" spans="1:11" s="129" customFormat="1" ht="25.5" x14ac:dyDescent="0.2">
      <c r="A49" s="131" t="s">
        <v>540</v>
      </c>
      <c r="B49" s="124" t="s">
        <v>59</v>
      </c>
      <c r="C49" s="113"/>
      <c r="D49" s="113" t="s">
        <v>676</v>
      </c>
      <c r="E49" s="844" t="s">
        <v>106</v>
      </c>
      <c r="F49" s="132" t="s">
        <v>680</v>
      </c>
      <c r="G49" s="124" t="s">
        <v>680</v>
      </c>
      <c r="H49" s="114"/>
      <c r="I49" s="137"/>
      <c r="J49" s="124"/>
      <c r="K49" s="137" t="s">
        <v>3119</v>
      </c>
    </row>
    <row r="50" spans="1:11" s="131" customFormat="1" ht="51" x14ac:dyDescent="0.2">
      <c r="A50" s="131" t="s">
        <v>480</v>
      </c>
      <c r="B50" s="124" t="s">
        <v>59</v>
      </c>
      <c r="C50" s="114"/>
      <c r="D50" s="113" t="s">
        <v>676</v>
      </c>
      <c r="E50" s="124"/>
      <c r="F50" s="132" t="s">
        <v>680</v>
      </c>
      <c r="G50" s="124"/>
      <c r="H50" s="114"/>
      <c r="I50" s="137" t="s">
        <v>2571</v>
      </c>
      <c r="J50" s="124" t="s">
        <v>775</v>
      </c>
      <c r="K50" s="137" t="s">
        <v>3120</v>
      </c>
    </row>
    <row r="51" spans="1:11" s="297" customFormat="1" ht="80.25" customHeight="1" x14ac:dyDescent="0.2">
      <c r="A51" s="131" t="s">
        <v>2570</v>
      </c>
      <c r="B51" s="124" t="s">
        <v>59</v>
      </c>
      <c r="C51" s="114"/>
      <c r="D51" s="113" t="s">
        <v>676</v>
      </c>
      <c r="E51" s="124"/>
      <c r="F51" s="132" t="s">
        <v>680</v>
      </c>
      <c r="G51" s="124"/>
      <c r="H51" s="114"/>
      <c r="I51" s="137" t="s">
        <v>2571</v>
      </c>
      <c r="J51" s="124" t="s">
        <v>775</v>
      </c>
      <c r="K51" s="137" t="s">
        <v>3121</v>
      </c>
    </row>
    <row r="52" spans="1:11" s="131" customFormat="1" ht="90" customHeight="1" x14ac:dyDescent="0.2">
      <c r="A52" s="131" t="s">
        <v>3230</v>
      </c>
      <c r="B52" s="124" t="s">
        <v>59</v>
      </c>
      <c r="C52" s="114"/>
      <c r="D52" s="113" t="s">
        <v>676</v>
      </c>
      <c r="E52" s="124"/>
      <c r="F52" s="124" t="s">
        <v>680</v>
      </c>
      <c r="G52" s="124"/>
      <c r="H52" s="114"/>
      <c r="I52" s="137" t="s">
        <v>2332</v>
      </c>
      <c r="J52" s="124"/>
      <c r="K52" s="137" t="s">
        <v>3869</v>
      </c>
    </row>
    <row r="53" spans="1:11" s="131" customFormat="1" ht="178.5" x14ac:dyDescent="0.2">
      <c r="A53" s="131" t="s">
        <v>834</v>
      </c>
      <c r="B53" s="124" t="s">
        <v>59</v>
      </c>
      <c r="C53" s="114"/>
      <c r="D53" s="113" t="s">
        <v>676</v>
      </c>
      <c r="E53" s="124"/>
      <c r="F53" s="132" t="s">
        <v>680</v>
      </c>
      <c r="G53" s="124" t="s">
        <v>252</v>
      </c>
      <c r="H53" s="114"/>
      <c r="I53" s="137" t="s">
        <v>3731</v>
      </c>
      <c r="J53" s="124"/>
      <c r="K53" s="137" t="s">
        <v>3122</v>
      </c>
    </row>
    <row r="54" spans="1:11" s="131" customFormat="1" ht="176.25" customHeight="1" x14ac:dyDescent="0.2">
      <c r="A54" s="131" t="s">
        <v>522</v>
      </c>
      <c r="B54" s="124" t="s">
        <v>59</v>
      </c>
      <c r="C54" s="114"/>
      <c r="D54" s="113" t="s">
        <v>676</v>
      </c>
      <c r="E54" s="844" t="s">
        <v>106</v>
      </c>
      <c r="F54" s="132" t="s">
        <v>680</v>
      </c>
      <c r="G54" s="124"/>
      <c r="H54" s="114"/>
      <c r="I54" s="138" t="s">
        <v>3730</v>
      </c>
      <c r="J54" s="124"/>
      <c r="K54" s="137" t="s">
        <v>3123</v>
      </c>
    </row>
    <row r="55" spans="1:11" s="131" customFormat="1" ht="102" x14ac:dyDescent="0.2">
      <c r="A55" s="134" t="s">
        <v>3170</v>
      </c>
      <c r="B55" s="132" t="s">
        <v>59</v>
      </c>
      <c r="C55" s="114"/>
      <c r="D55" s="113" t="s">
        <v>676</v>
      </c>
      <c r="E55" s="132"/>
      <c r="F55" s="132" t="s">
        <v>680</v>
      </c>
      <c r="G55" s="132"/>
      <c r="H55" s="113" t="s">
        <v>3913</v>
      </c>
      <c r="I55" s="134" t="s">
        <v>2670</v>
      </c>
      <c r="J55" s="132"/>
      <c r="K55" s="134" t="s">
        <v>3169</v>
      </c>
    </row>
    <row r="56" spans="1:11" s="297" customFormat="1" ht="277.5" customHeight="1" x14ac:dyDescent="0.2">
      <c r="A56" s="134" t="s">
        <v>2583</v>
      </c>
      <c r="B56" s="132" t="s">
        <v>59</v>
      </c>
      <c r="C56" s="114"/>
      <c r="D56" s="113" t="s">
        <v>676</v>
      </c>
      <c r="E56" s="132"/>
      <c r="F56" s="132" t="s">
        <v>680</v>
      </c>
      <c r="G56" s="132"/>
      <c r="H56" s="113" t="s">
        <v>1174</v>
      </c>
      <c r="I56" s="134" t="s">
        <v>3124</v>
      </c>
      <c r="J56" s="132"/>
      <c r="K56" s="134" t="s">
        <v>3703</v>
      </c>
    </row>
    <row r="57" spans="1:11" s="297" customFormat="1" ht="25.5" x14ac:dyDescent="0.2">
      <c r="A57" s="134" t="s">
        <v>2648</v>
      </c>
      <c r="B57" s="132" t="s">
        <v>59</v>
      </c>
      <c r="C57" s="114"/>
      <c r="D57" s="113" t="s">
        <v>676</v>
      </c>
      <c r="E57" s="132"/>
      <c r="F57" s="132" t="s">
        <v>680</v>
      </c>
      <c r="G57" s="132"/>
      <c r="H57" s="113" t="s">
        <v>1174</v>
      </c>
      <c r="I57" s="134" t="s">
        <v>2651</v>
      </c>
      <c r="J57" s="132"/>
      <c r="K57" s="134" t="s">
        <v>3125</v>
      </c>
    </row>
    <row r="58" spans="1:11" s="131" customFormat="1" ht="38.25" x14ac:dyDescent="0.2">
      <c r="A58" s="131" t="s">
        <v>2851</v>
      </c>
      <c r="B58" s="124" t="s">
        <v>59</v>
      </c>
      <c r="C58" s="114"/>
      <c r="D58" s="113" t="s">
        <v>676</v>
      </c>
      <c r="E58" s="124"/>
      <c r="F58" s="132" t="s">
        <v>680</v>
      </c>
      <c r="G58" s="124"/>
      <c r="H58" s="114"/>
      <c r="I58" s="134"/>
      <c r="J58" s="124"/>
      <c r="K58" s="137" t="s">
        <v>2855</v>
      </c>
    </row>
    <row r="59" spans="1:11" s="131" customFormat="1" x14ac:dyDescent="0.2">
      <c r="A59" s="131" t="s">
        <v>2852</v>
      </c>
      <c r="B59" s="124" t="s">
        <v>59</v>
      </c>
      <c r="C59" s="114"/>
      <c r="D59" s="113" t="s">
        <v>676</v>
      </c>
      <c r="E59" s="124"/>
      <c r="F59" s="132" t="s">
        <v>680</v>
      </c>
      <c r="G59" s="124"/>
      <c r="H59" s="114"/>
      <c r="I59" s="134"/>
      <c r="J59" s="124"/>
      <c r="K59" s="137" t="s">
        <v>405</v>
      </c>
    </row>
    <row r="60" spans="1:11" s="131" customFormat="1" ht="51" x14ac:dyDescent="0.2">
      <c r="A60" s="131" t="s">
        <v>1739</v>
      </c>
      <c r="B60" s="124" t="s">
        <v>59</v>
      </c>
      <c r="C60" s="114"/>
      <c r="D60" s="113" t="s">
        <v>676</v>
      </c>
      <c r="E60" s="124"/>
      <c r="F60" s="132" t="s">
        <v>680</v>
      </c>
      <c r="G60" s="124"/>
      <c r="H60" s="114"/>
      <c r="I60" s="137" t="s">
        <v>2251</v>
      </c>
      <c r="J60" s="124"/>
      <c r="K60" s="137" t="s">
        <v>1744</v>
      </c>
    </row>
    <row r="61" spans="1:11" s="131" customFormat="1" x14ac:dyDescent="0.2">
      <c r="A61" s="131" t="s">
        <v>2528</v>
      </c>
      <c r="B61" s="124" t="s">
        <v>59</v>
      </c>
      <c r="C61" s="114"/>
      <c r="D61" s="113" t="s">
        <v>676</v>
      </c>
      <c r="E61" s="124"/>
      <c r="F61" s="132" t="s">
        <v>680</v>
      </c>
      <c r="G61" s="124"/>
      <c r="H61" s="114"/>
      <c r="I61" s="134"/>
      <c r="J61" s="124"/>
      <c r="K61" s="137" t="s">
        <v>677</v>
      </c>
    </row>
    <row r="62" spans="1:11" s="131" customFormat="1" x14ac:dyDescent="0.2">
      <c r="A62" s="131" t="s">
        <v>2529</v>
      </c>
      <c r="B62" s="124" t="s">
        <v>59</v>
      </c>
      <c r="C62" s="114"/>
      <c r="D62" s="113" t="s">
        <v>676</v>
      </c>
      <c r="E62" s="124"/>
      <c r="F62" s="132" t="s">
        <v>680</v>
      </c>
      <c r="G62" s="124"/>
      <c r="H62" s="114"/>
      <c r="I62" s="134"/>
      <c r="J62" s="124"/>
      <c r="K62" s="137" t="s">
        <v>1264</v>
      </c>
    </row>
    <row r="63" spans="1:11" s="131" customFormat="1" x14ac:dyDescent="0.2">
      <c r="A63" s="131" t="s">
        <v>413</v>
      </c>
      <c r="B63" s="124" t="s">
        <v>59</v>
      </c>
      <c r="C63" s="114"/>
      <c r="D63" s="113" t="s">
        <v>676</v>
      </c>
      <c r="E63" s="124"/>
      <c r="F63" s="132" t="s">
        <v>680</v>
      </c>
      <c r="G63" s="124"/>
      <c r="H63" s="114"/>
      <c r="I63" s="134"/>
      <c r="J63" s="124" t="s">
        <v>300</v>
      </c>
      <c r="K63" s="137"/>
    </row>
    <row r="64" spans="1:11" s="131" customFormat="1" ht="38.25" x14ac:dyDescent="0.2">
      <c r="A64" s="131" t="s">
        <v>414</v>
      </c>
      <c r="B64" s="124" t="s">
        <v>59</v>
      </c>
      <c r="C64" s="114"/>
      <c r="D64" s="113" t="s">
        <v>676</v>
      </c>
      <c r="E64" s="124"/>
      <c r="F64" s="132" t="s">
        <v>680</v>
      </c>
      <c r="G64" s="124" t="s">
        <v>680</v>
      </c>
      <c r="H64" s="114"/>
      <c r="I64" s="134"/>
      <c r="J64" s="124"/>
      <c r="K64" s="137" t="s">
        <v>1996</v>
      </c>
    </row>
    <row r="65" spans="1:11" s="131" customFormat="1" ht="108.75" customHeight="1" x14ac:dyDescent="0.2">
      <c r="A65" s="131" t="s">
        <v>331</v>
      </c>
      <c r="B65" s="124" t="s">
        <v>59</v>
      </c>
      <c r="C65" s="113"/>
      <c r="D65" s="113" t="s">
        <v>676</v>
      </c>
      <c r="E65" s="124"/>
      <c r="F65" s="132" t="s">
        <v>680</v>
      </c>
      <c r="G65" s="124" t="s">
        <v>680</v>
      </c>
      <c r="H65" s="114"/>
      <c r="I65" s="137" t="s">
        <v>3406</v>
      </c>
      <c r="J65" s="124" t="s">
        <v>776</v>
      </c>
      <c r="K65" s="137" t="s">
        <v>3828</v>
      </c>
    </row>
    <row r="66" spans="1:11" s="131" customFormat="1" x14ac:dyDescent="0.2">
      <c r="A66" s="131" t="s">
        <v>409</v>
      </c>
      <c r="B66" s="124" t="s">
        <v>59</v>
      </c>
      <c r="C66" s="113"/>
      <c r="D66" s="113" t="s">
        <v>676</v>
      </c>
      <c r="E66" s="124"/>
      <c r="F66" s="132" t="s">
        <v>680</v>
      </c>
      <c r="G66" s="124"/>
      <c r="H66" s="114"/>
      <c r="I66" s="134"/>
      <c r="J66" s="124" t="s">
        <v>776</v>
      </c>
      <c r="K66" s="137" t="s">
        <v>329</v>
      </c>
    </row>
    <row r="67" spans="1:11" s="131" customFormat="1" x14ac:dyDescent="0.2">
      <c r="A67" s="131" t="s">
        <v>410</v>
      </c>
      <c r="B67" s="124" t="s">
        <v>59</v>
      </c>
      <c r="C67" s="113"/>
      <c r="D67" s="113" t="s">
        <v>676</v>
      </c>
      <c r="E67" s="124"/>
      <c r="F67" s="132" t="s">
        <v>680</v>
      </c>
      <c r="G67" s="124"/>
      <c r="H67" s="114"/>
      <c r="I67" s="134"/>
      <c r="J67" s="124"/>
      <c r="K67" s="137" t="s">
        <v>330</v>
      </c>
    </row>
    <row r="68" spans="1:11" s="131" customFormat="1" ht="119.25" customHeight="1" x14ac:dyDescent="0.2">
      <c r="A68" s="131" t="s">
        <v>1594</v>
      </c>
      <c r="B68" s="124" t="s">
        <v>59</v>
      </c>
      <c r="C68" s="113"/>
      <c r="D68" s="113" t="s">
        <v>676</v>
      </c>
      <c r="E68" s="844" t="s">
        <v>106</v>
      </c>
      <c r="F68" s="132" t="s">
        <v>680</v>
      </c>
      <c r="G68" s="124"/>
      <c r="H68" s="114"/>
      <c r="I68" s="137" t="s">
        <v>3839</v>
      </c>
      <c r="J68" s="124"/>
      <c r="K68" s="137" t="s">
        <v>3840</v>
      </c>
    </row>
    <row r="69" spans="1:11" s="131" customFormat="1" ht="70.5" customHeight="1" x14ac:dyDescent="0.2">
      <c r="A69" s="129" t="s">
        <v>218</v>
      </c>
      <c r="B69" s="124" t="s">
        <v>59</v>
      </c>
      <c r="C69" s="114"/>
      <c r="D69" s="113" t="s">
        <v>676</v>
      </c>
      <c r="E69" s="124"/>
      <c r="F69" s="132" t="s">
        <v>680</v>
      </c>
      <c r="G69" s="124"/>
      <c r="H69" s="114"/>
      <c r="I69" s="137" t="s">
        <v>3839</v>
      </c>
      <c r="J69" s="124"/>
      <c r="K69" s="137" t="s">
        <v>3841</v>
      </c>
    </row>
    <row r="70" spans="1:11" s="131" customFormat="1" ht="138.75" customHeight="1" x14ac:dyDescent="0.2">
      <c r="A70" s="131" t="s">
        <v>1515</v>
      </c>
      <c r="B70" s="124" t="s">
        <v>59</v>
      </c>
      <c r="C70" s="114"/>
      <c r="D70" s="113" t="s">
        <v>676</v>
      </c>
      <c r="E70" s="124"/>
      <c r="F70" s="132" t="s">
        <v>680</v>
      </c>
      <c r="G70" s="124"/>
      <c r="H70" s="114"/>
      <c r="I70" s="137" t="s">
        <v>3839</v>
      </c>
      <c r="J70" s="124"/>
      <c r="K70" s="134" t="s">
        <v>3126</v>
      </c>
    </row>
    <row r="71" spans="1:11" s="131" customFormat="1" ht="51" x14ac:dyDescent="0.2">
      <c r="A71" s="131" t="s">
        <v>1098</v>
      </c>
      <c r="B71" s="124" t="s">
        <v>59</v>
      </c>
      <c r="C71" s="113"/>
      <c r="D71" s="113" t="s">
        <v>676</v>
      </c>
      <c r="E71" s="844" t="s">
        <v>106</v>
      </c>
      <c r="F71" s="132" t="s">
        <v>680</v>
      </c>
      <c r="G71" s="132"/>
      <c r="H71" s="113"/>
      <c r="I71" s="134" t="s">
        <v>2253</v>
      </c>
      <c r="J71" s="132"/>
      <c r="K71" s="134" t="s">
        <v>1999</v>
      </c>
    </row>
    <row r="72" spans="1:11" s="131" customFormat="1" ht="55.5" customHeight="1" x14ac:dyDescent="0.2">
      <c r="A72" s="129" t="s">
        <v>546</v>
      </c>
      <c r="B72" s="124" t="s">
        <v>59</v>
      </c>
      <c r="C72" s="113"/>
      <c r="D72" s="113" t="s">
        <v>676</v>
      </c>
      <c r="E72" s="124"/>
      <c r="F72" s="132" t="s">
        <v>680</v>
      </c>
      <c r="G72" s="124"/>
      <c r="H72" s="114" t="s">
        <v>1216</v>
      </c>
      <c r="I72" s="137" t="s">
        <v>2977</v>
      </c>
      <c r="J72" s="124"/>
      <c r="K72" s="137" t="s">
        <v>3127</v>
      </c>
    </row>
    <row r="73" spans="1:11" s="131" customFormat="1" ht="89.25" customHeight="1" x14ac:dyDescent="0.2">
      <c r="A73" s="129" t="s">
        <v>533</v>
      </c>
      <c r="B73" s="124" t="s">
        <v>59</v>
      </c>
      <c r="C73" s="113"/>
      <c r="D73" s="113" t="s">
        <v>676</v>
      </c>
      <c r="E73" s="124"/>
      <c r="F73" s="132" t="s">
        <v>680</v>
      </c>
      <c r="G73" s="124"/>
      <c r="H73" s="114"/>
      <c r="I73" s="137" t="s">
        <v>2978</v>
      </c>
      <c r="J73" s="124"/>
      <c r="K73" s="137" t="s">
        <v>2981</v>
      </c>
    </row>
    <row r="74" spans="1:11" s="129" customFormat="1" ht="89.25" x14ac:dyDescent="0.2">
      <c r="A74" s="129" t="s">
        <v>93</v>
      </c>
      <c r="B74" s="132" t="s">
        <v>59</v>
      </c>
      <c r="C74" s="113"/>
      <c r="D74" s="113" t="s">
        <v>676</v>
      </c>
      <c r="E74" s="132"/>
      <c r="F74" s="132" t="s">
        <v>680</v>
      </c>
      <c r="G74" s="132"/>
      <c r="H74" s="113" t="s">
        <v>1217</v>
      </c>
      <c r="I74" s="134" t="s">
        <v>2254</v>
      </c>
      <c r="J74" s="132" t="s">
        <v>200</v>
      </c>
      <c r="K74" s="134" t="s">
        <v>3688</v>
      </c>
    </row>
    <row r="75" spans="1:11" s="131" customFormat="1" ht="51" x14ac:dyDescent="0.2">
      <c r="A75" s="131" t="s">
        <v>1696</v>
      </c>
      <c r="B75" s="124" t="s">
        <v>762</v>
      </c>
      <c r="C75" s="114"/>
      <c r="D75" s="113" t="s">
        <v>676</v>
      </c>
      <c r="E75" s="124"/>
      <c r="F75" s="132" t="s">
        <v>680</v>
      </c>
      <c r="G75" s="124"/>
      <c r="H75" s="114"/>
      <c r="I75" s="134" t="s">
        <v>2255</v>
      </c>
      <c r="K75" s="137" t="s">
        <v>3128</v>
      </c>
    </row>
    <row r="76" spans="1:11" s="131" customFormat="1" ht="63.75" x14ac:dyDescent="0.2">
      <c r="A76" s="131" t="s">
        <v>1697</v>
      </c>
      <c r="B76" s="124" t="s">
        <v>762</v>
      </c>
      <c r="C76" s="114"/>
      <c r="D76" s="113" t="s">
        <v>676</v>
      </c>
      <c r="E76" s="124"/>
      <c r="F76" s="132" t="s">
        <v>680</v>
      </c>
      <c r="G76" s="124"/>
      <c r="H76" s="114"/>
      <c r="I76" s="134" t="s">
        <v>2336</v>
      </c>
      <c r="K76" s="137" t="s">
        <v>3129</v>
      </c>
    </row>
    <row r="77" spans="1:11" s="129" customFormat="1" ht="242.25" x14ac:dyDescent="0.2">
      <c r="A77" s="129" t="s">
        <v>162</v>
      </c>
      <c r="B77" s="124" t="s">
        <v>762</v>
      </c>
      <c r="C77" s="113"/>
      <c r="D77" s="113" t="s">
        <v>676</v>
      </c>
      <c r="E77" s="124"/>
      <c r="F77" s="132" t="s">
        <v>680</v>
      </c>
      <c r="G77" s="124"/>
      <c r="H77" s="114"/>
      <c r="I77" s="134" t="s">
        <v>3500</v>
      </c>
      <c r="J77" s="124"/>
      <c r="K77" s="137" t="s">
        <v>3499</v>
      </c>
    </row>
    <row r="78" spans="1:11" s="129" customFormat="1" ht="153" x14ac:dyDescent="0.2">
      <c r="A78" s="131" t="s">
        <v>1087</v>
      </c>
      <c r="B78" s="124" t="s">
        <v>762</v>
      </c>
      <c r="C78" s="113"/>
      <c r="D78" s="113" t="s">
        <v>676</v>
      </c>
      <c r="E78" s="124"/>
      <c r="F78" s="132" t="s">
        <v>680</v>
      </c>
      <c r="G78" s="124"/>
      <c r="H78" s="114"/>
      <c r="I78" s="137" t="s">
        <v>2256</v>
      </c>
      <c r="J78" s="124"/>
      <c r="K78" s="137" t="s">
        <v>3130</v>
      </c>
    </row>
    <row r="79" spans="1:11" s="129" customFormat="1" x14ac:dyDescent="0.2">
      <c r="A79" s="129" t="s">
        <v>60</v>
      </c>
      <c r="B79" s="132" t="s">
        <v>762</v>
      </c>
      <c r="C79" s="113"/>
      <c r="D79" s="113" t="s">
        <v>676</v>
      </c>
      <c r="E79" s="132"/>
      <c r="F79" s="132" t="s">
        <v>680</v>
      </c>
      <c r="G79" s="132"/>
      <c r="H79" s="113"/>
      <c r="I79" s="134" t="s">
        <v>2257</v>
      </c>
      <c r="J79" s="132" t="s">
        <v>301</v>
      </c>
      <c r="K79" s="134" t="s">
        <v>1080</v>
      </c>
    </row>
    <row r="80" spans="1:11" s="131" customFormat="1" ht="69" customHeight="1" x14ac:dyDescent="0.2">
      <c r="A80" s="131" t="s">
        <v>1951</v>
      </c>
      <c r="B80" s="124" t="s">
        <v>762</v>
      </c>
      <c r="C80" s="114"/>
      <c r="D80" s="113" t="s">
        <v>676</v>
      </c>
      <c r="E80" s="124"/>
      <c r="F80" s="132" t="s">
        <v>680</v>
      </c>
      <c r="G80" s="124"/>
      <c r="H80" s="114"/>
      <c r="I80" s="137" t="s">
        <v>2250</v>
      </c>
      <c r="K80" s="137" t="s">
        <v>3131</v>
      </c>
    </row>
    <row r="81" spans="1:11" s="131" customFormat="1" ht="51" x14ac:dyDescent="0.2">
      <c r="A81" s="131" t="s">
        <v>101</v>
      </c>
      <c r="B81" s="124" t="s">
        <v>762</v>
      </c>
      <c r="C81" s="114"/>
      <c r="D81" s="113" t="s">
        <v>676</v>
      </c>
      <c r="E81" s="844" t="s">
        <v>106</v>
      </c>
      <c r="F81" s="132" t="s">
        <v>680</v>
      </c>
      <c r="G81" s="124"/>
      <c r="H81" s="114"/>
      <c r="I81" s="134"/>
      <c r="K81" s="137" t="s">
        <v>2050</v>
      </c>
    </row>
    <row r="82" spans="1:11" s="131" customFormat="1" ht="195.75" customHeight="1" x14ac:dyDescent="0.2">
      <c r="A82" s="131" t="s">
        <v>3132</v>
      </c>
      <c r="B82" s="124" t="s">
        <v>762</v>
      </c>
      <c r="C82" s="114"/>
      <c r="D82" s="113" t="s">
        <v>676</v>
      </c>
      <c r="E82" s="124"/>
      <c r="F82" s="132" t="s">
        <v>680</v>
      </c>
      <c r="G82" s="124"/>
      <c r="H82" s="114"/>
      <c r="I82" s="134" t="s">
        <v>2999</v>
      </c>
      <c r="K82" s="137" t="s">
        <v>3133</v>
      </c>
    </row>
    <row r="83" spans="1:11" s="297" customFormat="1" ht="209.25" customHeight="1" x14ac:dyDescent="0.2">
      <c r="A83" s="131" t="s">
        <v>2921</v>
      </c>
      <c r="B83" s="124" t="s">
        <v>762</v>
      </c>
      <c r="C83" s="114"/>
      <c r="D83" s="113" t="s">
        <v>676</v>
      </c>
      <c r="E83" s="124"/>
      <c r="F83" s="132" t="s">
        <v>680</v>
      </c>
      <c r="G83" s="124"/>
      <c r="H83" s="114"/>
      <c r="I83" s="134" t="s">
        <v>2936</v>
      </c>
      <c r="J83" s="131"/>
      <c r="K83" s="137" t="s">
        <v>3134</v>
      </c>
    </row>
    <row r="84" spans="1:11" s="297" customFormat="1" ht="160.5" customHeight="1" x14ac:dyDescent="0.2">
      <c r="A84" s="129" t="s">
        <v>2442</v>
      </c>
      <c r="B84" s="124" t="s">
        <v>762</v>
      </c>
      <c r="C84" s="114"/>
      <c r="D84" s="113" t="s">
        <v>676</v>
      </c>
      <c r="E84" s="124"/>
      <c r="F84" s="132" t="s">
        <v>680</v>
      </c>
      <c r="G84" s="124"/>
      <c r="H84" s="114"/>
      <c r="I84" s="134" t="s">
        <v>3803</v>
      </c>
      <c r="J84" s="131"/>
      <c r="K84" s="137" t="s">
        <v>3802</v>
      </c>
    </row>
    <row r="85" spans="1:11" s="131" customFormat="1" ht="51" x14ac:dyDescent="0.2">
      <c r="A85" s="131" t="s">
        <v>1532</v>
      </c>
      <c r="B85" s="124" t="s">
        <v>762</v>
      </c>
      <c r="C85" s="114"/>
      <c r="D85" s="113" t="s">
        <v>676</v>
      </c>
      <c r="E85" s="124"/>
      <c r="F85" s="132" t="s">
        <v>680</v>
      </c>
      <c r="G85" s="124"/>
      <c r="H85" s="114"/>
      <c r="I85" s="134" t="s">
        <v>2258</v>
      </c>
      <c r="K85" s="137" t="s">
        <v>1753</v>
      </c>
    </row>
    <row r="86" spans="1:11" s="131" customFormat="1" ht="55.5" customHeight="1" x14ac:dyDescent="0.2">
      <c r="A86" s="131" t="s">
        <v>1597</v>
      </c>
      <c r="B86" s="132" t="s">
        <v>762</v>
      </c>
      <c r="C86" s="114"/>
      <c r="D86" s="113" t="s">
        <v>676</v>
      </c>
      <c r="E86" s="132"/>
      <c r="F86" s="132" t="s">
        <v>680</v>
      </c>
      <c r="G86" s="132"/>
      <c r="H86" s="113"/>
      <c r="I86" s="134" t="s">
        <v>2968</v>
      </c>
      <c r="J86" s="132"/>
      <c r="K86" s="134" t="s">
        <v>3135</v>
      </c>
    </row>
    <row r="87" spans="1:11" s="131" customFormat="1" x14ac:dyDescent="0.2">
      <c r="A87" s="131" t="s">
        <v>2853</v>
      </c>
      <c r="B87" s="124" t="s">
        <v>762</v>
      </c>
      <c r="C87" s="114"/>
      <c r="D87" s="113" t="s">
        <v>676</v>
      </c>
      <c r="E87" s="124"/>
      <c r="F87" s="132" t="s">
        <v>680</v>
      </c>
      <c r="G87" s="124"/>
      <c r="H87" s="114"/>
      <c r="I87" s="134"/>
      <c r="K87" s="137"/>
    </row>
    <row r="88" spans="1:11" s="131" customFormat="1" x14ac:dyDescent="0.2">
      <c r="A88" s="131" t="s">
        <v>2854</v>
      </c>
      <c r="B88" s="124" t="s">
        <v>762</v>
      </c>
      <c r="C88" s="114"/>
      <c r="D88" s="113" t="s">
        <v>676</v>
      </c>
      <c r="E88" s="124"/>
      <c r="F88" s="132" t="s">
        <v>680</v>
      </c>
      <c r="G88" s="124" t="s">
        <v>252</v>
      </c>
      <c r="H88" s="114"/>
      <c r="I88" s="134"/>
      <c r="K88" s="137"/>
    </row>
    <row r="89" spans="1:11" s="131" customFormat="1" ht="216.75" x14ac:dyDescent="0.2">
      <c r="A89" s="131" t="s">
        <v>1730</v>
      </c>
      <c r="B89" s="124" t="s">
        <v>762</v>
      </c>
      <c r="C89" s="114"/>
      <c r="D89" s="113" t="s">
        <v>676</v>
      </c>
      <c r="E89" s="844" t="s">
        <v>106</v>
      </c>
      <c r="F89" s="132" t="s">
        <v>680</v>
      </c>
      <c r="G89" s="124"/>
      <c r="H89" s="114"/>
      <c r="I89" s="134"/>
      <c r="K89" s="137" t="s">
        <v>3136</v>
      </c>
    </row>
    <row r="90" spans="1:11" s="131" customFormat="1" ht="56.25" customHeight="1" x14ac:dyDescent="0.2">
      <c r="A90" s="131" t="s">
        <v>361</v>
      </c>
      <c r="B90" s="124" t="s">
        <v>762</v>
      </c>
      <c r="C90" s="114"/>
      <c r="D90" s="113" t="s">
        <v>676</v>
      </c>
      <c r="E90" s="124"/>
      <c r="F90" s="132" t="s">
        <v>680</v>
      </c>
      <c r="G90" s="124"/>
      <c r="H90" s="114"/>
      <c r="I90" s="137" t="s">
        <v>2259</v>
      </c>
      <c r="K90" s="137" t="s">
        <v>2240</v>
      </c>
    </row>
    <row r="91" spans="1:11" s="131" customFormat="1" ht="114.75" x14ac:dyDescent="0.2">
      <c r="A91" s="131" t="s">
        <v>768</v>
      </c>
      <c r="B91" s="124" t="s">
        <v>762</v>
      </c>
      <c r="C91" s="114"/>
      <c r="D91" s="113" t="s">
        <v>676</v>
      </c>
      <c r="E91" s="124"/>
      <c r="F91" s="132" t="s">
        <v>680</v>
      </c>
      <c r="G91" s="124"/>
      <c r="H91" s="114"/>
      <c r="I91" s="134"/>
      <c r="K91" s="137" t="s">
        <v>3597</v>
      </c>
    </row>
    <row r="92" spans="1:11" s="131" customFormat="1" ht="170.25" customHeight="1" x14ac:dyDescent="0.2">
      <c r="A92" s="129" t="s">
        <v>97</v>
      </c>
      <c r="B92" s="132" t="s">
        <v>762</v>
      </c>
      <c r="C92" s="114"/>
      <c r="D92" s="113" t="s">
        <v>676</v>
      </c>
      <c r="E92" s="132"/>
      <c r="F92" s="132" t="s">
        <v>680</v>
      </c>
      <c r="G92" s="132"/>
      <c r="H92" s="113"/>
      <c r="I92" s="134" t="s">
        <v>2260</v>
      </c>
      <c r="J92" s="132"/>
      <c r="K92" s="134" t="s">
        <v>3137</v>
      </c>
    </row>
    <row r="93" spans="1:11" s="129" customFormat="1" ht="102" x14ac:dyDescent="0.2">
      <c r="A93" s="129" t="s">
        <v>767</v>
      </c>
      <c r="B93" s="132" t="s">
        <v>766</v>
      </c>
      <c r="C93" s="881" t="s">
        <v>1942</v>
      </c>
      <c r="D93" s="113" t="s">
        <v>676</v>
      </c>
      <c r="E93" s="132"/>
      <c r="F93" s="132" t="s">
        <v>680</v>
      </c>
      <c r="G93" s="132"/>
      <c r="H93" s="113"/>
      <c r="I93" s="134" t="s">
        <v>2344</v>
      </c>
      <c r="J93" s="132"/>
      <c r="K93" s="134" t="s">
        <v>2706</v>
      </c>
    </row>
    <row r="94" spans="1:11" s="129" customFormat="1" ht="25.5" x14ac:dyDescent="0.2">
      <c r="A94" s="129" t="s">
        <v>392</v>
      </c>
      <c r="B94" s="132" t="s">
        <v>766</v>
      </c>
      <c r="C94" s="881"/>
      <c r="D94" s="113" t="s">
        <v>676</v>
      </c>
      <c r="E94" s="132"/>
      <c r="F94" s="132" t="s">
        <v>680</v>
      </c>
      <c r="G94" s="132"/>
      <c r="H94" s="113"/>
      <c r="I94" s="134" t="s">
        <v>2250</v>
      </c>
      <c r="K94" s="134" t="s">
        <v>2000</v>
      </c>
    </row>
    <row r="95" spans="1:11" s="129" customFormat="1" ht="54.75" customHeight="1" x14ac:dyDescent="0.2">
      <c r="A95" s="129" t="s">
        <v>391</v>
      </c>
      <c r="B95" s="132" t="s">
        <v>766</v>
      </c>
      <c r="C95" s="881"/>
      <c r="D95" s="113" t="s">
        <v>676</v>
      </c>
      <c r="E95" s="132"/>
      <c r="F95" s="132" t="s">
        <v>680</v>
      </c>
      <c r="G95" s="132"/>
      <c r="H95" s="113"/>
      <c r="I95" s="134" t="s">
        <v>2261</v>
      </c>
      <c r="K95" s="134" t="s">
        <v>3138</v>
      </c>
    </row>
    <row r="96" spans="1:11" s="129" customFormat="1" ht="69.75" customHeight="1" x14ac:dyDescent="0.2">
      <c r="A96" s="129" t="s">
        <v>1481</v>
      </c>
      <c r="B96" s="132" t="s">
        <v>766</v>
      </c>
      <c r="C96" s="881"/>
      <c r="D96" s="113" t="s">
        <v>676</v>
      </c>
      <c r="E96" s="132"/>
      <c r="F96" s="132" t="s">
        <v>680</v>
      </c>
      <c r="G96" s="132"/>
      <c r="H96" s="113"/>
      <c r="I96" s="134" t="s">
        <v>2566</v>
      </c>
      <c r="K96" s="134" t="s">
        <v>1941</v>
      </c>
    </row>
    <row r="97" spans="1:11" s="298" customFormat="1" ht="38.25" x14ac:dyDescent="0.2">
      <c r="A97" s="129" t="s">
        <v>1263</v>
      </c>
      <c r="B97" s="132" t="s">
        <v>766</v>
      </c>
      <c r="C97" s="881"/>
      <c r="D97" s="113" t="s">
        <v>676</v>
      </c>
      <c r="E97" s="132"/>
      <c r="F97" s="132" t="s">
        <v>680</v>
      </c>
      <c r="G97" s="132"/>
      <c r="H97" s="113"/>
      <c r="I97" s="454" t="s">
        <v>2262</v>
      </c>
      <c r="J97" s="129"/>
      <c r="K97" s="134" t="s">
        <v>2705</v>
      </c>
    </row>
    <row r="98" spans="1:11" s="129" customFormat="1" ht="38.25" x14ac:dyDescent="0.2">
      <c r="A98" s="129" t="s">
        <v>1699</v>
      </c>
      <c r="B98" s="132" t="s">
        <v>766</v>
      </c>
      <c r="C98" s="881"/>
      <c r="D98" s="113" t="s">
        <v>676</v>
      </c>
      <c r="E98" s="132"/>
      <c r="F98" s="132" t="s">
        <v>680</v>
      </c>
      <c r="G98" s="132"/>
      <c r="H98" s="113"/>
      <c r="I98" s="454" t="s">
        <v>2262</v>
      </c>
      <c r="K98" s="134" t="s">
        <v>2114</v>
      </c>
    </row>
    <row r="99" spans="1:11" s="129" customFormat="1" ht="261" customHeight="1" x14ac:dyDescent="0.2">
      <c r="A99" s="134" t="s">
        <v>2039</v>
      </c>
      <c r="B99" s="132" t="s">
        <v>766</v>
      </c>
      <c r="C99" s="881"/>
      <c r="D99" s="113" t="s">
        <v>676</v>
      </c>
      <c r="E99" s="132"/>
      <c r="F99" s="132"/>
      <c r="G99" s="132"/>
      <c r="H99" s="113"/>
      <c r="I99" s="134"/>
      <c r="K99" s="134" t="s">
        <v>1943</v>
      </c>
    </row>
    <row r="100" spans="1:11" s="129" customFormat="1" ht="38.25" x14ac:dyDescent="0.2">
      <c r="A100" s="129" t="s">
        <v>2111</v>
      </c>
      <c r="B100" s="132" t="s">
        <v>766</v>
      </c>
      <c r="C100" s="666"/>
      <c r="D100" s="113" t="s">
        <v>676</v>
      </c>
      <c r="E100" s="132"/>
      <c r="F100" s="132" t="s">
        <v>680</v>
      </c>
      <c r="G100" s="132"/>
      <c r="H100" s="113"/>
      <c r="I100" s="134" t="s">
        <v>2250</v>
      </c>
      <c r="K100" s="134" t="s">
        <v>2112</v>
      </c>
    </row>
    <row r="101" spans="1:11" s="430" customFormat="1" ht="85.5" customHeight="1" x14ac:dyDescent="0.2">
      <c r="A101" s="450" t="s">
        <v>1824</v>
      </c>
      <c r="B101" s="373" t="s">
        <v>1795</v>
      </c>
      <c r="C101" s="439"/>
      <c r="D101" s="439" t="s">
        <v>676</v>
      </c>
      <c r="E101" s="373"/>
      <c r="F101" s="373"/>
      <c r="G101" s="373"/>
      <c r="H101" s="439"/>
      <c r="I101" s="451"/>
      <c r="K101" s="451" t="s">
        <v>3143</v>
      </c>
    </row>
    <row r="102" spans="1:11" s="131" customFormat="1" ht="76.5" customHeight="1" x14ac:dyDescent="0.2">
      <c r="A102" s="129" t="s">
        <v>1787</v>
      </c>
      <c r="B102" s="132" t="s">
        <v>1795</v>
      </c>
      <c r="C102" s="114" t="s">
        <v>1949</v>
      </c>
      <c r="D102" s="113" t="s">
        <v>676</v>
      </c>
      <c r="E102" s="124"/>
      <c r="F102" s="132"/>
      <c r="G102" s="124"/>
      <c r="H102" s="114"/>
      <c r="I102" s="137" t="s">
        <v>2263</v>
      </c>
      <c r="J102" s="124"/>
      <c r="K102" s="137" t="s">
        <v>2636</v>
      </c>
    </row>
    <row r="103" spans="1:11" s="131" customFormat="1" ht="242.25" customHeight="1" x14ac:dyDescent="0.2">
      <c r="A103" s="131" t="s">
        <v>1788</v>
      </c>
      <c r="B103" s="132" t="s">
        <v>1795</v>
      </c>
      <c r="C103" s="882" t="s">
        <v>1948</v>
      </c>
      <c r="D103" s="113" t="s">
        <v>676</v>
      </c>
      <c r="E103" s="124"/>
      <c r="F103" s="132"/>
      <c r="G103" s="124"/>
      <c r="H103" s="124"/>
      <c r="I103" s="137" t="s">
        <v>2264</v>
      </c>
      <c r="J103" s="124"/>
      <c r="K103" s="137" t="s">
        <v>3139</v>
      </c>
    </row>
    <row r="104" spans="1:11" s="131" customFormat="1" ht="138.75" customHeight="1" x14ac:dyDescent="0.2">
      <c r="A104" s="131" t="s">
        <v>1789</v>
      </c>
      <c r="B104" s="132" t="s">
        <v>1795</v>
      </c>
      <c r="C104" s="882"/>
      <c r="D104" s="113" t="str">
        <f t="shared" ref="D104:D110" si="0">D103</f>
        <v>"</v>
      </c>
      <c r="E104" s="124"/>
      <c r="F104" s="132"/>
      <c r="G104" s="124"/>
      <c r="H104" s="124"/>
      <c r="I104" s="137" t="s">
        <v>2265</v>
      </c>
      <c r="J104" s="124"/>
      <c r="K104" s="137" t="s">
        <v>2020</v>
      </c>
    </row>
    <row r="105" spans="1:11" s="131" customFormat="1" ht="166.5" customHeight="1" x14ac:dyDescent="0.2">
      <c r="A105" s="131" t="s">
        <v>1790</v>
      </c>
      <c r="B105" s="132" t="s">
        <v>1795</v>
      </c>
      <c r="C105" s="882"/>
      <c r="D105" s="113" t="str">
        <f t="shared" si="0"/>
        <v>"</v>
      </c>
      <c r="E105" s="124"/>
      <c r="F105" s="132"/>
      <c r="G105" s="124"/>
      <c r="H105" s="124"/>
      <c r="I105" s="137" t="s">
        <v>2266</v>
      </c>
      <c r="J105" s="124"/>
      <c r="K105" s="137" t="s">
        <v>2502</v>
      </c>
    </row>
    <row r="106" spans="1:11" s="131" customFormat="1" ht="80.25" customHeight="1" x14ac:dyDescent="0.2">
      <c r="A106" s="131" t="s">
        <v>1791</v>
      </c>
      <c r="B106" s="132" t="s">
        <v>1795</v>
      </c>
      <c r="C106" s="882"/>
      <c r="D106" s="113" t="str">
        <f t="shared" si="0"/>
        <v>"</v>
      </c>
      <c r="E106" s="124"/>
      <c r="F106" s="132"/>
      <c r="G106" s="124"/>
      <c r="H106" s="124"/>
      <c r="I106" s="137" t="s">
        <v>2267</v>
      </c>
      <c r="J106" s="124"/>
      <c r="K106" s="137" t="s">
        <v>2021</v>
      </c>
    </row>
    <row r="107" spans="1:11" s="131" customFormat="1" ht="141.75" customHeight="1" x14ac:dyDescent="0.2">
      <c r="A107" s="131" t="s">
        <v>1792</v>
      </c>
      <c r="B107" s="132" t="s">
        <v>1795</v>
      </c>
      <c r="C107" s="882"/>
      <c r="D107" s="113" t="str">
        <f t="shared" si="0"/>
        <v>"</v>
      </c>
      <c r="E107" s="124"/>
      <c r="F107" s="132"/>
      <c r="G107" s="124"/>
      <c r="H107" s="124"/>
      <c r="I107" s="137" t="s">
        <v>2268</v>
      </c>
      <c r="J107" s="124"/>
      <c r="K107" s="137" t="s">
        <v>2022</v>
      </c>
    </row>
    <row r="108" spans="1:11" s="131" customFormat="1" ht="104.25" customHeight="1" x14ac:dyDescent="0.2">
      <c r="A108" s="131" t="s">
        <v>1793</v>
      </c>
      <c r="B108" s="132" t="s">
        <v>1795</v>
      </c>
      <c r="C108" s="124"/>
      <c r="D108" s="113" t="str">
        <f t="shared" si="0"/>
        <v>"</v>
      </c>
      <c r="E108" s="124"/>
      <c r="F108" s="132"/>
      <c r="G108" s="124"/>
      <c r="H108" s="124"/>
      <c r="I108" s="137" t="s">
        <v>3754</v>
      </c>
      <c r="J108" s="124"/>
      <c r="K108" s="137" t="s">
        <v>3756</v>
      </c>
    </row>
    <row r="109" spans="1:11" s="131" customFormat="1" ht="231.75" customHeight="1" x14ac:dyDescent="0.2">
      <c r="A109" s="131" t="s">
        <v>1794</v>
      </c>
      <c r="B109" s="132" t="s">
        <v>1795</v>
      </c>
      <c r="C109" s="114" t="s">
        <v>1945</v>
      </c>
      <c r="D109" s="113" t="str">
        <f t="shared" si="0"/>
        <v>"</v>
      </c>
      <c r="E109" s="124"/>
      <c r="F109" s="132"/>
      <c r="G109" s="124"/>
      <c r="H109" s="124"/>
      <c r="I109" s="137" t="s">
        <v>3936</v>
      </c>
      <c r="J109" s="124"/>
      <c r="K109" s="137" t="s">
        <v>3937</v>
      </c>
    </row>
    <row r="110" spans="1:11" s="297" customFormat="1" ht="84" customHeight="1" x14ac:dyDescent="0.2">
      <c r="A110" s="131" t="s">
        <v>2532</v>
      </c>
      <c r="B110" s="132" t="s">
        <v>1795</v>
      </c>
      <c r="C110" s="670" t="s">
        <v>2533</v>
      </c>
      <c r="D110" s="113" t="str">
        <f t="shared" si="0"/>
        <v>"</v>
      </c>
      <c r="E110" s="124"/>
      <c r="F110" s="132"/>
      <c r="G110" s="124"/>
      <c r="H110" s="124"/>
      <c r="I110" s="137"/>
      <c r="J110" s="124"/>
      <c r="K110" s="137" t="s">
        <v>3140</v>
      </c>
    </row>
    <row r="111" spans="1:11" s="452" customFormat="1" ht="82.5" customHeight="1" x14ac:dyDescent="0.2">
      <c r="A111" s="885" t="s">
        <v>2110</v>
      </c>
      <c r="B111" s="885"/>
      <c r="C111" s="885"/>
      <c r="D111" s="885"/>
      <c r="E111" s="885"/>
      <c r="F111" s="885"/>
      <c r="G111" s="885"/>
      <c r="H111" s="885"/>
      <c r="I111" s="885"/>
      <c r="J111" s="885"/>
      <c r="K111" s="885"/>
    </row>
    <row r="112" spans="1:11" s="131" customFormat="1" ht="147.75" customHeight="1" x14ac:dyDescent="0.2">
      <c r="A112" s="131" t="s">
        <v>1802</v>
      </c>
      <c r="B112" s="124" t="s">
        <v>1808</v>
      </c>
      <c r="C112" s="883" t="s">
        <v>2356</v>
      </c>
      <c r="D112" s="114" t="s">
        <v>1818</v>
      </c>
      <c r="E112" s="124"/>
      <c r="F112" s="132"/>
      <c r="G112" s="124" t="s">
        <v>639</v>
      </c>
      <c r="H112" s="114"/>
      <c r="I112" s="137" t="s">
        <v>2368</v>
      </c>
      <c r="J112" s="124"/>
      <c r="K112" s="137" t="s">
        <v>3144</v>
      </c>
    </row>
    <row r="113" spans="1:12" s="131" customFormat="1" ht="114" customHeight="1" x14ac:dyDescent="0.2">
      <c r="A113" s="131" t="s">
        <v>1802</v>
      </c>
      <c r="B113" s="124" t="s">
        <v>1807</v>
      </c>
      <c r="C113" s="883"/>
      <c r="D113" s="114" t="s">
        <v>676</v>
      </c>
      <c r="E113" s="124"/>
      <c r="F113" s="132"/>
      <c r="G113" s="124" t="s">
        <v>639</v>
      </c>
      <c r="H113" s="114"/>
      <c r="I113" s="137" t="s">
        <v>2369</v>
      </c>
      <c r="J113" s="124"/>
      <c r="K113" s="137" t="s">
        <v>3141</v>
      </c>
    </row>
    <row r="114" spans="1:12" s="131" customFormat="1" ht="69.95" customHeight="1" x14ac:dyDescent="0.2">
      <c r="A114" s="131" t="s">
        <v>1803</v>
      </c>
      <c r="B114" s="124" t="s">
        <v>1808</v>
      </c>
      <c r="C114" s="883"/>
      <c r="D114" s="114" t="str">
        <f t="shared" ref="D114:D117" si="1">D113</f>
        <v>"</v>
      </c>
      <c r="E114" s="124"/>
      <c r="F114" s="132"/>
      <c r="G114" s="124"/>
      <c r="H114" s="114"/>
      <c r="I114" s="137" t="s">
        <v>2370</v>
      </c>
      <c r="J114" s="124"/>
      <c r="K114" s="137" t="s">
        <v>2060</v>
      </c>
    </row>
    <row r="115" spans="1:12" s="131" customFormat="1" ht="69.95" customHeight="1" x14ac:dyDescent="0.2">
      <c r="A115" s="131" t="s">
        <v>1804</v>
      </c>
      <c r="B115" s="124" t="s">
        <v>1808</v>
      </c>
      <c r="C115" s="883"/>
      <c r="D115" s="114" t="str">
        <f t="shared" si="1"/>
        <v>"</v>
      </c>
      <c r="E115" s="124"/>
      <c r="F115" s="132"/>
      <c r="G115" s="124"/>
      <c r="H115" s="114"/>
      <c r="I115" s="137" t="s">
        <v>2371</v>
      </c>
      <c r="J115" s="124"/>
      <c r="K115" s="137" t="s">
        <v>2061</v>
      </c>
    </row>
    <row r="116" spans="1:12" s="131" customFormat="1" ht="69.95" customHeight="1" x14ac:dyDescent="0.2">
      <c r="A116" s="131" t="s">
        <v>1805</v>
      </c>
      <c r="B116" s="124" t="s">
        <v>1808</v>
      </c>
      <c r="C116" s="883"/>
      <c r="D116" s="114" t="str">
        <f t="shared" si="1"/>
        <v>"</v>
      </c>
      <c r="E116" s="124"/>
      <c r="F116" s="132"/>
      <c r="G116" s="124"/>
      <c r="H116" s="114"/>
      <c r="I116" s="137" t="s">
        <v>2372</v>
      </c>
      <c r="J116" s="124"/>
      <c r="K116" s="137" t="s">
        <v>2062</v>
      </c>
    </row>
    <row r="117" spans="1:12" s="131" customFormat="1" ht="69.95" customHeight="1" x14ac:dyDescent="0.2">
      <c r="A117" s="131" t="s">
        <v>1806</v>
      </c>
      <c r="B117" s="124" t="s">
        <v>1808</v>
      </c>
      <c r="C117" s="883"/>
      <c r="D117" s="114" t="str">
        <f t="shared" si="1"/>
        <v>"</v>
      </c>
      <c r="E117" s="124"/>
      <c r="F117" s="132"/>
      <c r="G117" s="124"/>
      <c r="H117" s="114"/>
      <c r="I117" s="137" t="s">
        <v>2373</v>
      </c>
      <c r="J117" s="124"/>
      <c r="K117" s="137" t="s">
        <v>2063</v>
      </c>
    </row>
    <row r="118" spans="1:12" s="131" customFormat="1" ht="96.75" customHeight="1" x14ac:dyDescent="0.2">
      <c r="A118" s="129" t="s">
        <v>1927</v>
      </c>
      <c r="B118" s="124" t="s">
        <v>1808</v>
      </c>
      <c r="C118" s="883"/>
      <c r="D118" s="113" t="s">
        <v>2323</v>
      </c>
      <c r="E118" s="124"/>
      <c r="F118" s="132" t="s">
        <v>680</v>
      </c>
      <c r="G118" s="124"/>
      <c r="H118" s="114"/>
      <c r="I118" s="134" t="s">
        <v>2269</v>
      </c>
      <c r="K118" s="137" t="s">
        <v>1950</v>
      </c>
    </row>
    <row r="119" spans="1:12" s="507" customFormat="1" ht="64.5" customHeight="1" x14ac:dyDescent="0.2">
      <c r="A119" s="886"/>
      <c r="B119" s="886"/>
      <c r="C119" s="886"/>
      <c r="I119" s="884" t="s">
        <v>3931</v>
      </c>
      <c r="J119" s="884"/>
      <c r="K119" s="884"/>
    </row>
    <row r="120" spans="1:12" s="131" customFormat="1" ht="145.5" customHeight="1" x14ac:dyDescent="0.2">
      <c r="A120" s="131" t="s">
        <v>1816</v>
      </c>
      <c r="B120" s="124" t="s">
        <v>1635</v>
      </c>
      <c r="C120" s="114" t="s">
        <v>1946</v>
      </c>
      <c r="D120" s="114" t="s">
        <v>1819</v>
      </c>
      <c r="E120" s="124"/>
      <c r="F120" s="132"/>
      <c r="G120" s="124" t="s">
        <v>639</v>
      </c>
      <c r="H120" s="114"/>
      <c r="I120" s="137" t="s">
        <v>3142</v>
      </c>
      <c r="J120" s="124"/>
      <c r="K120" s="137" t="s">
        <v>3925</v>
      </c>
    </row>
    <row r="121" spans="1:12" s="131" customFormat="1" ht="102.75" customHeight="1" x14ac:dyDescent="0.2">
      <c r="A121" s="129" t="s">
        <v>1811</v>
      </c>
      <c r="B121" s="124" t="s">
        <v>1813</v>
      </c>
      <c r="C121" s="114"/>
      <c r="D121" s="114" t="s">
        <v>1823</v>
      </c>
      <c r="E121" s="124"/>
      <c r="F121" s="132"/>
      <c r="G121" s="124"/>
      <c r="H121" s="114"/>
      <c r="I121" s="137"/>
      <c r="J121" s="124"/>
      <c r="K121" s="137" t="s">
        <v>2501</v>
      </c>
    </row>
    <row r="122" spans="1:12" s="131" customFormat="1" ht="72.75" customHeight="1" x14ac:dyDescent="0.2">
      <c r="A122" s="131" t="s">
        <v>1921</v>
      </c>
      <c r="B122" s="124"/>
      <c r="C122" s="114" t="s">
        <v>1944</v>
      </c>
      <c r="D122" s="114" t="s">
        <v>1922</v>
      </c>
      <c r="E122" s="124"/>
      <c r="F122" s="132"/>
      <c r="G122" s="124"/>
      <c r="H122" s="114"/>
      <c r="I122" s="137"/>
      <c r="J122" s="124"/>
      <c r="K122" s="137" t="s">
        <v>2001</v>
      </c>
    </row>
    <row r="123" spans="1:12" s="131" customFormat="1" ht="102.75" customHeight="1" x14ac:dyDescent="0.2">
      <c r="A123" s="131" t="s">
        <v>1812</v>
      </c>
      <c r="B123" s="124" t="s">
        <v>1814</v>
      </c>
      <c r="C123" s="114"/>
      <c r="D123" s="114" t="s">
        <v>1820</v>
      </c>
      <c r="E123" s="124"/>
      <c r="F123" s="132"/>
      <c r="G123" s="124"/>
      <c r="H123" s="114"/>
      <c r="I123" s="137"/>
      <c r="J123" s="124"/>
      <c r="K123" s="137" t="s">
        <v>3934</v>
      </c>
    </row>
    <row r="124" spans="1:12" s="131" customFormat="1" ht="55.5" customHeight="1" x14ac:dyDescent="0.2">
      <c r="A124" s="131" t="s">
        <v>1815</v>
      </c>
      <c r="B124" s="124" t="s">
        <v>1822</v>
      </c>
      <c r="C124" s="114"/>
      <c r="D124" s="114" t="s">
        <v>1821</v>
      </c>
      <c r="E124" s="124"/>
      <c r="F124" s="132"/>
      <c r="G124" s="124"/>
      <c r="H124" s="114"/>
      <c r="I124" s="137"/>
      <c r="J124" s="124"/>
      <c r="K124" s="137" t="s">
        <v>2023</v>
      </c>
    </row>
    <row r="125" spans="1:12" s="131" customFormat="1" ht="81.75" customHeight="1" thickBot="1" x14ac:dyDescent="0.25">
      <c r="A125" s="874" t="s">
        <v>3933</v>
      </c>
      <c r="B125" s="124" t="s">
        <v>732</v>
      </c>
      <c r="C125" s="114" t="s">
        <v>1944</v>
      </c>
      <c r="D125" s="113" t="s">
        <v>1817</v>
      </c>
      <c r="E125" s="124"/>
      <c r="F125" s="132"/>
      <c r="G125" s="124"/>
      <c r="H125" s="114"/>
      <c r="I125" s="137" t="s">
        <v>2324</v>
      </c>
      <c r="J125" s="124"/>
      <c r="K125" s="137" t="s">
        <v>2325</v>
      </c>
    </row>
    <row r="126" spans="1:12" ht="13.5" thickBot="1" x14ac:dyDescent="0.25">
      <c r="C126" s="114"/>
      <c r="H126" s="114"/>
      <c r="L126" s="749">
        <f>COUNTA(L4:L125) / COUNTA(A4:A125)</f>
        <v>0</v>
      </c>
    </row>
    <row r="127" spans="1:12" s="361" customFormat="1" x14ac:dyDescent="0.2">
      <c r="A127" s="746" t="s">
        <v>10</v>
      </c>
      <c r="B127" s="363"/>
      <c r="C127" s="375"/>
      <c r="D127" s="373"/>
      <c r="E127" s="374"/>
      <c r="F127" s="374"/>
      <c r="G127" s="374"/>
      <c r="H127" s="375"/>
      <c r="I127" s="376"/>
      <c r="J127" s="363"/>
      <c r="K127" s="376"/>
      <c r="L127" s="750" t="s">
        <v>3336</v>
      </c>
    </row>
    <row r="128" spans="1:12" s="301" customFormat="1" x14ac:dyDescent="0.2">
      <c r="A128" s="646" t="s">
        <v>3932</v>
      </c>
      <c r="B128" s="174"/>
      <c r="C128" s="193"/>
      <c r="D128" s="193"/>
      <c r="E128" s="193"/>
      <c r="F128" s="193"/>
      <c r="G128" s="193"/>
      <c r="H128" s="193"/>
      <c r="I128" s="630"/>
      <c r="J128" s="174"/>
      <c r="K128" s="630"/>
    </row>
    <row r="129" spans="1:12" x14ac:dyDescent="0.2">
      <c r="A129" s="12" t="s">
        <v>1825</v>
      </c>
    </row>
    <row r="130" spans="1:12" x14ac:dyDescent="0.2">
      <c r="A130" s="12" t="s">
        <v>1081</v>
      </c>
    </row>
    <row r="131" spans="1:12" x14ac:dyDescent="0.2">
      <c r="A131" s="12" t="s">
        <v>1826</v>
      </c>
      <c r="L131" s="748"/>
    </row>
    <row r="132" spans="1:12" x14ac:dyDescent="0.2">
      <c r="A132" s="12" t="s">
        <v>3935</v>
      </c>
    </row>
    <row r="133" spans="1:12" x14ac:dyDescent="0.2">
      <c r="A133" s="2" t="s">
        <v>1593</v>
      </c>
    </row>
    <row r="135" spans="1:12" x14ac:dyDescent="0.2">
      <c r="B135" s="6"/>
      <c r="C135" s="114"/>
      <c r="D135" s="110" t="s">
        <v>1797</v>
      </c>
      <c r="H135" s="114"/>
    </row>
    <row r="136" spans="1:12" x14ac:dyDescent="0.2">
      <c r="A136" s="116"/>
      <c r="B136" s="378"/>
      <c r="C136" s="114"/>
      <c r="D136" s="438"/>
      <c r="H136" s="114"/>
    </row>
    <row r="137" spans="1:12" x14ac:dyDescent="0.2">
      <c r="A137" s="116" t="s">
        <v>801</v>
      </c>
      <c r="B137" s="378"/>
      <c r="C137" s="114"/>
      <c r="D137" s="438"/>
      <c r="H137" s="114"/>
    </row>
    <row r="138" spans="1:12" x14ac:dyDescent="0.2">
      <c r="A138" s="116" t="s">
        <v>800</v>
      </c>
      <c r="B138" s="378"/>
      <c r="C138" s="114"/>
      <c r="D138" s="438"/>
      <c r="H138" s="114"/>
    </row>
    <row r="139" spans="1:12" x14ac:dyDescent="0.2">
      <c r="A139" s="116" t="s">
        <v>302</v>
      </c>
      <c r="B139" s="378"/>
      <c r="C139" s="114"/>
      <c r="D139" s="438"/>
      <c r="H139" s="114"/>
      <c r="K139" s="8" t="s">
        <v>303</v>
      </c>
    </row>
    <row r="140" spans="1:12" x14ac:dyDescent="0.2">
      <c r="A140" s="116" t="s">
        <v>20</v>
      </c>
      <c r="C140" s="114"/>
      <c r="H140" s="114"/>
    </row>
    <row r="141" spans="1:12" x14ac:dyDescent="0.2">
      <c r="A141" s="116" t="s">
        <v>21</v>
      </c>
      <c r="C141" s="114"/>
      <c r="H141" s="114"/>
    </row>
    <row r="142" spans="1:12" x14ac:dyDescent="0.2">
      <c r="A142" s="116" t="s">
        <v>1628</v>
      </c>
      <c r="C142" s="114"/>
      <c r="H142" s="114"/>
    </row>
    <row r="143" spans="1:12" x14ac:dyDescent="0.2">
      <c r="A143" s="116" t="s">
        <v>3767</v>
      </c>
      <c r="C143" s="114"/>
      <c r="H143" s="114"/>
    </row>
    <row r="144" spans="1:12" x14ac:dyDescent="0.2">
      <c r="C144" s="114"/>
      <c r="H144" s="114"/>
    </row>
    <row r="145" spans="3:8" x14ac:dyDescent="0.2">
      <c r="C145" s="114"/>
      <c r="H145" s="114"/>
    </row>
    <row r="146" spans="3:8" x14ac:dyDescent="0.2">
      <c r="C146" s="114"/>
      <c r="H146" s="114"/>
    </row>
    <row r="147" spans="3:8" x14ac:dyDescent="0.2">
      <c r="C147" s="114"/>
      <c r="H147" s="114"/>
    </row>
    <row r="148" spans="3:8" x14ac:dyDescent="0.2">
      <c r="C148" s="114"/>
      <c r="H148" s="114"/>
    </row>
    <row r="149" spans="3:8" x14ac:dyDescent="0.2">
      <c r="C149" s="114"/>
      <c r="H149" s="114"/>
    </row>
    <row r="150" spans="3:8" x14ac:dyDescent="0.2">
      <c r="C150" s="114"/>
      <c r="H150" s="114"/>
    </row>
    <row r="151" spans="3:8" x14ac:dyDescent="0.2">
      <c r="C151" s="114"/>
      <c r="H151" s="114"/>
    </row>
    <row r="152" spans="3:8" x14ac:dyDescent="0.2">
      <c r="C152" s="114"/>
      <c r="H152" s="114"/>
    </row>
    <row r="153" spans="3:8" x14ac:dyDescent="0.2">
      <c r="C153" s="114"/>
      <c r="H153" s="114"/>
    </row>
    <row r="154" spans="3:8" x14ac:dyDescent="0.2">
      <c r="C154" s="114"/>
      <c r="H154" s="114"/>
    </row>
    <row r="155" spans="3:8" x14ac:dyDescent="0.2">
      <c r="C155" s="114"/>
      <c r="H155" s="114"/>
    </row>
    <row r="156" spans="3:8" x14ac:dyDescent="0.2">
      <c r="C156" s="114"/>
      <c r="H156" s="114"/>
    </row>
    <row r="157" spans="3:8" x14ac:dyDescent="0.2">
      <c r="C157" s="114"/>
      <c r="H157" s="114"/>
    </row>
    <row r="158" spans="3:8" x14ac:dyDescent="0.2">
      <c r="C158" s="114"/>
      <c r="H158" s="114"/>
    </row>
    <row r="159" spans="3:8" x14ac:dyDescent="0.2">
      <c r="C159" s="114"/>
      <c r="H159" s="114"/>
    </row>
    <row r="160" spans="3:8" x14ac:dyDescent="0.2">
      <c r="C160" s="114"/>
      <c r="H160" s="114"/>
    </row>
    <row r="161" spans="3:8" x14ac:dyDescent="0.2">
      <c r="C161" s="114"/>
      <c r="H161" s="114"/>
    </row>
    <row r="162" spans="3:8" x14ac:dyDescent="0.2">
      <c r="C162" s="114"/>
      <c r="H162" s="114"/>
    </row>
    <row r="163" spans="3:8" x14ac:dyDescent="0.2">
      <c r="C163" s="114"/>
      <c r="H163" s="114"/>
    </row>
    <row r="164" spans="3:8" x14ac:dyDescent="0.2">
      <c r="C164" s="114"/>
      <c r="H164" s="114"/>
    </row>
    <row r="165" spans="3:8" x14ac:dyDescent="0.2">
      <c r="C165" s="114"/>
      <c r="H165" s="114"/>
    </row>
    <row r="166" spans="3:8" x14ac:dyDescent="0.2">
      <c r="C166" s="114"/>
      <c r="H166" s="114"/>
    </row>
    <row r="167" spans="3:8" x14ac:dyDescent="0.2">
      <c r="C167" s="114"/>
      <c r="H167" s="114"/>
    </row>
    <row r="168" spans="3:8" x14ac:dyDescent="0.2">
      <c r="C168" s="114"/>
      <c r="H168" s="114"/>
    </row>
    <row r="169" spans="3:8" x14ac:dyDescent="0.2">
      <c r="C169" s="114"/>
      <c r="H169" s="114"/>
    </row>
    <row r="170" spans="3:8" x14ac:dyDescent="0.2">
      <c r="C170" s="114"/>
      <c r="H170" s="114"/>
    </row>
    <row r="171" spans="3:8" x14ac:dyDescent="0.2">
      <c r="C171" s="114"/>
      <c r="H171" s="114"/>
    </row>
    <row r="172" spans="3:8" x14ac:dyDescent="0.2">
      <c r="C172" s="114"/>
      <c r="H172" s="114"/>
    </row>
    <row r="173" spans="3:8" x14ac:dyDescent="0.2">
      <c r="C173" s="114"/>
      <c r="H173" s="114"/>
    </row>
    <row r="174" spans="3:8" x14ac:dyDescent="0.2">
      <c r="C174" s="114"/>
      <c r="H174" s="114"/>
    </row>
    <row r="175" spans="3:8" x14ac:dyDescent="0.2">
      <c r="C175" s="114"/>
      <c r="H175" s="114"/>
    </row>
    <row r="176" spans="3:8" x14ac:dyDescent="0.2">
      <c r="C176" s="114"/>
      <c r="H176" s="114"/>
    </row>
  </sheetData>
  <sortState xmlns:xlrd2="http://schemas.microsoft.com/office/spreadsheetml/2017/richdata2" ref="D12:K85">
    <sortCondition ref="D12:D85"/>
  </sortState>
  <mergeCells count="6">
    <mergeCell ref="C93:C99"/>
    <mergeCell ref="C103:C107"/>
    <mergeCell ref="C112:C118"/>
    <mergeCell ref="I119:K119"/>
    <mergeCell ref="A111:K111"/>
    <mergeCell ref="A119:C119"/>
  </mergeCells>
  <phoneticPr fontId="14" type="noConversion"/>
  <hyperlinks>
    <hyperlink ref="N1" location="Index!A1" display="back to index" xr:uid="{00000000-0004-0000-0500-000000000000}"/>
    <hyperlink ref="I97" location="gt_scrhash" display="{username=&lt;username&gt;, scrhash=&lt;hexstring&gt;}" xr:uid="{937DD6FC-1549-44A9-AD1D-4FCB2645CDD4}"/>
    <hyperlink ref="I98" location="gt_scrhash" display="{username=&lt;username&gt;, scrhash=&lt;hexstring&gt;}" xr:uid="{068EF926-F6BF-465E-BAFD-63C7A6C52DAD}"/>
    <hyperlink ref="E12" location="'Sync SE''s'!A1" display="y" xr:uid="{1B24B03E-FCF7-4456-97FA-AA890A134A4D}"/>
    <hyperlink ref="E23" location="'Sync SE''s'!A1" display="y" xr:uid="{44A329E5-F85A-4BD6-96AA-44785E7B9328}"/>
    <hyperlink ref="E33" location="'Sync SE''s'!A1" display="y" xr:uid="{C6630FED-65BB-4462-9CDC-CEA29D299662}"/>
    <hyperlink ref="E49" location="'Sync SE''s'!A1" display="y" xr:uid="{4F91053D-3F33-41A6-AF88-604EB96B1EDC}"/>
    <hyperlink ref="E54" location="'Sync SE''s'!A1" display="y" xr:uid="{CFA143A6-D381-4784-B755-C6B69179175E}"/>
    <hyperlink ref="E68" location="'Sync SE''s'!A1" display="y" xr:uid="{272D7DA7-CAE8-4162-816B-ACD7F33CCAA8}"/>
    <hyperlink ref="E71" location="'Sync SE''s'!A1" display="y" xr:uid="{0B0CE3AA-AAC7-450C-8E40-71A7ECE7634F}"/>
    <hyperlink ref="E81" location="'Sync SE''s'!A1" display="y" xr:uid="{50EC4ED6-4FD1-4B63-BF1F-9C4A55923354}"/>
    <hyperlink ref="E89" location="'Sync SE''s'!A1" display="y" xr:uid="{1640FCC7-E58E-4A97-BF84-C208BE8BE04E}"/>
  </hyperlinks>
  <printOptions gridLines="1"/>
  <pageMargins left="0.74803149606299213" right="0.74803149606299213" top="0.98425196850393704" bottom="0.98425196850393704" header="0.51181102362204722" footer="0.51181102362204722"/>
  <pageSetup paperSize="9" scale="88" fitToHeight="32767" orientation="landscape" r:id="rId1"/>
  <headerFooter alignWithMargins="0">
    <oddFooter>Page &amp;P of &amp;N</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C5343-1FE4-49F5-A85C-98F41E79BAE3}">
  <dimension ref="A1:K25"/>
  <sheetViews>
    <sheetView workbookViewId="0">
      <pane xSplit="1" ySplit="3" topLeftCell="B4" activePane="bottomRight" state="frozen"/>
      <selection pane="topRight" activeCell="B1" sqref="B1"/>
      <selection pane="bottomLeft" activeCell="A4" sqref="A4"/>
      <selection pane="bottomRight" activeCell="B28" sqref="B28"/>
    </sheetView>
  </sheetViews>
  <sheetFormatPr defaultRowHeight="12.75" x14ac:dyDescent="0.2"/>
  <cols>
    <col min="1" max="1" width="27.5703125" bestFit="1" customWidth="1"/>
    <col min="2" max="2" width="92.140625" customWidth="1"/>
    <col min="3" max="3" width="36" customWidth="1"/>
  </cols>
  <sheetData>
    <row r="1" spans="1:11" s="445" customFormat="1" ht="27" customHeight="1" x14ac:dyDescent="0.2">
      <c r="A1" s="379" t="s">
        <v>3231</v>
      </c>
      <c r="B1" s="123"/>
      <c r="C1" s="565" t="s">
        <v>2210</v>
      </c>
      <c r="D1" s="446"/>
      <c r="E1" s="446"/>
      <c r="F1" s="446"/>
      <c r="G1" s="446"/>
      <c r="H1" s="446"/>
      <c r="I1" s="448"/>
      <c r="J1" s="446"/>
    </row>
    <row r="2" spans="1:11" s="68" customFormat="1" x14ac:dyDescent="0.2">
      <c r="A2" s="719" t="s">
        <v>3234</v>
      </c>
      <c r="B2" s="717" t="str">
        <f>Title!$A$5</f>
        <v>Version: 3.0.3. Copyright The State of Queensland</v>
      </c>
      <c r="C2" s="111"/>
      <c r="D2" s="111"/>
      <c r="E2" s="111"/>
      <c r="F2" s="111"/>
      <c r="G2" s="111"/>
      <c r="H2" s="111"/>
      <c r="I2" s="58"/>
      <c r="J2" s="92"/>
      <c r="K2" s="717"/>
    </row>
    <row r="3" spans="1:11" s="719" customFormat="1" ht="34.5" customHeight="1" x14ac:dyDescent="0.2">
      <c r="A3" s="466" t="s">
        <v>1283</v>
      </c>
      <c r="B3" s="466" t="s">
        <v>3310</v>
      </c>
      <c r="C3" s="869" t="s">
        <v>3901</v>
      </c>
      <c r="D3" s="111"/>
      <c r="E3" s="111"/>
      <c r="F3" s="111"/>
      <c r="G3" s="111"/>
      <c r="H3" s="111"/>
      <c r="I3" s="718"/>
      <c r="J3" s="111"/>
    </row>
    <row r="4" spans="1:11" ht="164.25" customHeight="1" x14ac:dyDescent="0.2">
      <c r="A4" s="872" t="s">
        <v>1594</v>
      </c>
      <c r="B4" s="720" t="s">
        <v>3308</v>
      </c>
      <c r="C4" s="135" t="s">
        <v>996</v>
      </c>
    </row>
    <row r="5" spans="1:11" ht="76.5" x14ac:dyDescent="0.2">
      <c r="A5" s="870" t="s">
        <v>331</v>
      </c>
      <c r="B5" s="871" t="s">
        <v>3896</v>
      </c>
      <c r="C5" s="35"/>
    </row>
    <row r="6" spans="1:11" ht="76.5" x14ac:dyDescent="0.2">
      <c r="A6" s="872" t="s">
        <v>1098</v>
      </c>
      <c r="B6" s="8" t="s">
        <v>3904</v>
      </c>
      <c r="C6" s="131" t="s">
        <v>3902</v>
      </c>
    </row>
    <row r="7" spans="1:11" ht="140.25" x14ac:dyDescent="0.2">
      <c r="A7" s="872" t="s">
        <v>1145</v>
      </c>
      <c r="B7" s="8" t="s">
        <v>3905</v>
      </c>
      <c r="C7" s="131" t="s">
        <v>3902</v>
      </c>
    </row>
    <row r="8" spans="1:11" ht="76.5" x14ac:dyDescent="0.2">
      <c r="A8" s="872" t="s">
        <v>523</v>
      </c>
      <c r="B8" s="720" t="s">
        <v>3309</v>
      </c>
      <c r="C8" s="137" t="s">
        <v>3906</v>
      </c>
    </row>
    <row r="9" spans="1:11" ht="51" x14ac:dyDescent="0.2">
      <c r="A9" s="872" t="s">
        <v>666</v>
      </c>
      <c r="B9" s="8" t="s">
        <v>3903</v>
      </c>
      <c r="C9" s="137" t="s">
        <v>3907</v>
      </c>
    </row>
    <row r="10" spans="1:11" ht="63.75" x14ac:dyDescent="0.2">
      <c r="A10" s="872" t="s">
        <v>101</v>
      </c>
      <c r="B10" s="8" t="s">
        <v>3307</v>
      </c>
      <c r="C10" s="131" t="s">
        <v>3908</v>
      </c>
    </row>
    <row r="11" spans="1:11" x14ac:dyDescent="0.2">
      <c r="A11" s="872" t="s">
        <v>522</v>
      </c>
      <c r="B11" s="8" t="s">
        <v>3306</v>
      </c>
      <c r="C11" s="35"/>
    </row>
    <row r="12" spans="1:11" x14ac:dyDescent="0.2">
      <c r="A12" s="872" t="s">
        <v>540</v>
      </c>
      <c r="B12" s="8" t="s">
        <v>3306</v>
      </c>
      <c r="C12" s="35"/>
    </row>
    <row r="13" spans="1:11" x14ac:dyDescent="0.2">
      <c r="A13" s="872" t="s">
        <v>1730</v>
      </c>
      <c r="B13" s="8" t="s">
        <v>3306</v>
      </c>
      <c r="C13" s="35"/>
    </row>
    <row r="16" spans="1:11" x14ac:dyDescent="0.2">
      <c r="B16" s="122" t="s">
        <v>3900</v>
      </c>
    </row>
    <row r="17" spans="2:2" x14ac:dyDescent="0.2">
      <c r="B17" s="8" t="s">
        <v>3315</v>
      </c>
    </row>
    <row r="18" spans="2:2" x14ac:dyDescent="0.2">
      <c r="B18" s="871" t="s">
        <v>3316</v>
      </c>
    </row>
    <row r="19" spans="2:2" x14ac:dyDescent="0.2">
      <c r="B19" s="8" t="s">
        <v>3311</v>
      </c>
    </row>
    <row r="20" spans="2:2" x14ac:dyDescent="0.2">
      <c r="B20" s="8" t="s">
        <v>3312</v>
      </c>
    </row>
    <row r="21" spans="2:2" x14ac:dyDescent="0.2">
      <c r="B21" s="8" t="s">
        <v>3313</v>
      </c>
    </row>
    <row r="22" spans="2:2" x14ac:dyDescent="0.2">
      <c r="B22" s="8" t="s">
        <v>3314</v>
      </c>
    </row>
    <row r="23" spans="2:2" ht="25.5" x14ac:dyDescent="0.2">
      <c r="B23" s="8" t="s">
        <v>3317</v>
      </c>
    </row>
    <row r="25" spans="2:2" x14ac:dyDescent="0.2">
      <c r="B25" s="719" t="s">
        <v>3234</v>
      </c>
    </row>
  </sheetData>
  <hyperlinks>
    <hyperlink ref="C1" location="Index!A1" display="back to index" xr:uid="{B94C0AEF-E0F0-4902-8E2B-4F093A19FEC5}"/>
    <hyperlink ref="A4" location="se_SYSTEM_LOCKUP_CLEARED" display="SYSTEM_LOCKUP_CLEARED" xr:uid="{33F449CE-058E-4223-8796-FEEB5825F309}"/>
    <hyperlink ref="A6" location="se_TAKE_WIN" display="TAKE_WIN" xr:uid="{F43B4A78-D20B-4FE3-A358-DEB1723CD620}"/>
    <hyperlink ref="A7" location="se_GAMBLE_ENTRY" display="GAMBLE_ENTRY" xr:uid="{34CF74C2-690C-44AB-BB08-BBBCEB8349F8}"/>
    <hyperlink ref="A8" location="se_IDLEMODE_ENTRY" display="IDLEMODE_ENTRY" xr:uid="{7D29049C-D745-458B-8B87-8407942853AE}"/>
    <hyperlink ref="A9" location="se_COLLECT_WITH_CREDIT" display="COLLECT_WITH_CREDIT" xr:uid="{1CEB436D-0162-4F70-8F74-2292066D7CB4}"/>
    <hyperlink ref="A10" location="se_MACHINE_READY" display="MACHINE_READY" xr:uid="{8B30C01B-2EEB-47F7-9B1D-1B9A2FDFF50A}"/>
    <hyperlink ref="A11" location="se_PLAYER_INPUT_REQUIRED" display="PLAYER_INPUT_REQUIRED" xr:uid="{EA667427-4104-4260-A33D-CF7994F24502}"/>
    <hyperlink ref="A12" location="se_PLAY_ENABLED" display="PLAY_ENABLED" xr:uid="{BFED15DC-DAA2-49C8-8906-090BAB0634D9}"/>
    <hyperlink ref="A13" location="se_QLE_READY" display="QLE_READY" xr:uid="{A60B09FF-14AE-4CC1-808A-2FD8125F9803}"/>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336F85-2EAF-49E5-A2A6-A2E063BA6F62}">
  <dimension ref="A1:BZ150"/>
  <sheetViews>
    <sheetView showGridLines="0" zoomScaleNormal="100" workbookViewId="0">
      <selection activeCell="BL11" sqref="BL11"/>
    </sheetView>
  </sheetViews>
  <sheetFormatPr defaultColWidth="2.7109375" defaultRowHeight="11.1" customHeight="1" x14ac:dyDescent="0.2"/>
  <cols>
    <col min="1" max="16384" width="2.7109375" style="822"/>
  </cols>
  <sheetData>
    <row r="1" spans="3:78" s="823" customFormat="1" ht="26.25" x14ac:dyDescent="0.4">
      <c r="R1" s="824" t="s">
        <v>3776</v>
      </c>
      <c r="BC1" s="887" t="s">
        <v>2210</v>
      </c>
      <c r="BD1" s="887"/>
      <c r="BE1" s="887"/>
      <c r="BF1" s="887"/>
      <c r="BG1" s="887"/>
    </row>
    <row r="2" spans="3:78" ht="18" customHeight="1" x14ac:dyDescent="0.25">
      <c r="T2" s="855"/>
      <c r="U2" s="856"/>
      <c r="V2" s="855"/>
      <c r="W2" s="855"/>
      <c r="X2" s="855"/>
      <c r="Y2" s="855"/>
      <c r="Z2" s="855"/>
      <c r="AA2" s="855"/>
      <c r="AB2" s="855"/>
      <c r="AC2" s="855"/>
      <c r="AD2" s="855"/>
      <c r="AE2" s="855"/>
      <c r="AF2" s="855"/>
      <c r="AG2" s="855"/>
      <c r="AH2" s="855"/>
      <c r="AI2" s="855"/>
      <c r="AJ2" s="855"/>
      <c r="AK2" s="855"/>
      <c r="AL2" s="855"/>
      <c r="AM2" s="855"/>
      <c r="AN2" s="855"/>
      <c r="AO2" s="855"/>
      <c r="AP2" s="855"/>
      <c r="BK2" s="644" t="s">
        <v>3816</v>
      </c>
    </row>
    <row r="3" spans="3:78" ht="18" customHeight="1" x14ac:dyDescent="0.25">
      <c r="T3" s="855"/>
      <c r="U3" s="856"/>
      <c r="V3" s="855"/>
      <c r="W3" s="855"/>
      <c r="X3" s="855"/>
      <c r="Y3" s="855"/>
      <c r="Z3" s="855"/>
      <c r="AA3" s="855"/>
      <c r="AB3" s="855"/>
      <c r="AC3" s="855"/>
      <c r="AD3" s="855"/>
      <c r="AE3" s="855"/>
      <c r="AF3" s="855"/>
      <c r="AG3" s="855"/>
      <c r="AH3" s="855"/>
      <c r="AI3" s="855"/>
      <c r="AJ3" s="855"/>
      <c r="AK3" s="855"/>
      <c r="AL3" s="855"/>
      <c r="AM3" s="855"/>
      <c r="AN3" s="855"/>
      <c r="AO3" s="855"/>
      <c r="AP3" s="855"/>
      <c r="BK3" s="644"/>
    </row>
    <row r="4" spans="3:78" ht="11.1" customHeight="1" x14ac:dyDescent="0.2">
      <c r="C4" s="843" t="str">
        <f>Title!$A$5</f>
        <v>Version: 3.0.3. Copyright The State of Queensland</v>
      </c>
    </row>
    <row r="6" spans="3:78" ht="11.1" customHeight="1" x14ac:dyDescent="0.2">
      <c r="C6" s="828" t="s">
        <v>2388</v>
      </c>
      <c r="D6" s="829"/>
      <c r="E6" s="829"/>
      <c r="F6" s="829"/>
      <c r="G6" s="829"/>
      <c r="H6" s="829"/>
      <c r="I6" s="829"/>
      <c r="J6" s="829"/>
      <c r="K6" s="829"/>
      <c r="L6" s="829"/>
      <c r="M6" s="829"/>
      <c r="N6" s="829"/>
      <c r="O6" s="830"/>
      <c r="BK6" s="827" t="s">
        <v>3909</v>
      </c>
      <c r="BL6" s="825"/>
    </row>
    <row r="7" spans="3:78" ht="11.1" customHeight="1" x14ac:dyDescent="0.2">
      <c r="C7" s="831"/>
      <c r="D7" s="832"/>
      <c r="E7" s="832"/>
      <c r="F7" s="832"/>
      <c r="G7" s="832"/>
      <c r="H7" s="832"/>
      <c r="I7" s="832"/>
      <c r="J7" s="832"/>
      <c r="K7" s="832"/>
      <c r="L7" s="832"/>
      <c r="M7" s="832"/>
      <c r="N7" s="832"/>
      <c r="O7" s="833"/>
      <c r="BK7" s="145" t="s">
        <v>821</v>
      </c>
      <c r="BL7" s="125"/>
    </row>
    <row r="8" spans="3:78" ht="11.1" customHeight="1" x14ac:dyDescent="0.2">
      <c r="C8" s="834" t="s">
        <v>3769</v>
      </c>
      <c r="D8" s="832"/>
      <c r="E8" s="832"/>
      <c r="F8" s="832"/>
      <c r="G8" s="832"/>
      <c r="H8" s="832"/>
      <c r="I8" s="890" t="s">
        <v>3770</v>
      </c>
      <c r="J8" s="890"/>
      <c r="K8" s="890"/>
      <c r="L8" s="890"/>
      <c r="M8" s="890"/>
      <c r="N8" s="890"/>
      <c r="O8" s="891"/>
      <c r="BK8" s="146" t="s">
        <v>1052</v>
      </c>
      <c r="BL8" s="893" t="s">
        <v>1053</v>
      </c>
      <c r="BM8" s="893"/>
      <c r="BN8" s="893"/>
      <c r="BO8" s="893"/>
      <c r="BP8" s="893"/>
      <c r="BQ8" s="893"/>
    </row>
    <row r="9" spans="3:78" ht="11.1" customHeight="1" x14ac:dyDescent="0.2">
      <c r="C9" s="831"/>
      <c r="D9" s="832"/>
      <c r="E9" s="832"/>
      <c r="F9" s="832"/>
      <c r="G9" s="832"/>
      <c r="H9" s="832"/>
      <c r="I9" s="832"/>
      <c r="J9" s="832"/>
      <c r="K9" s="832"/>
      <c r="L9" s="832"/>
      <c r="M9" s="832"/>
      <c r="N9" s="832"/>
      <c r="O9" s="833"/>
      <c r="BK9" s="146" t="s">
        <v>1052</v>
      </c>
      <c r="BL9" s="894" t="s">
        <v>1097</v>
      </c>
      <c r="BM9" s="894"/>
      <c r="BN9" s="894"/>
      <c r="BO9" s="894"/>
      <c r="BP9" s="894"/>
      <c r="BQ9" s="894"/>
      <c r="BR9" s="894"/>
      <c r="BS9" s="894"/>
      <c r="BT9" s="894"/>
      <c r="BU9" s="894"/>
      <c r="BV9" s="894"/>
      <c r="BW9" s="894"/>
      <c r="BX9" s="894"/>
      <c r="BY9" s="894"/>
      <c r="BZ9" s="894"/>
    </row>
    <row r="10" spans="3:78" ht="11.1" customHeight="1" x14ac:dyDescent="0.2">
      <c r="C10" s="831"/>
      <c r="D10" s="832"/>
      <c r="E10" s="832"/>
      <c r="F10" s="832"/>
      <c r="G10" s="832"/>
      <c r="H10" s="832"/>
      <c r="I10" s="832" t="s">
        <v>3771</v>
      </c>
      <c r="J10" s="832"/>
      <c r="K10" s="832"/>
      <c r="L10" s="832"/>
      <c r="M10" s="832"/>
      <c r="N10" s="832"/>
      <c r="O10" s="833"/>
      <c r="BK10" s="146" t="s">
        <v>1052</v>
      </c>
      <c r="BL10" s="826" t="s">
        <v>1054</v>
      </c>
    </row>
    <row r="11" spans="3:78" ht="11.1" customHeight="1" x14ac:dyDescent="0.2">
      <c r="C11" s="831"/>
      <c r="D11" s="832"/>
      <c r="E11" s="832"/>
      <c r="F11" s="832"/>
      <c r="G11" s="832"/>
      <c r="H11" s="832"/>
      <c r="I11" s="832"/>
      <c r="J11" s="832"/>
      <c r="K11" s="832"/>
      <c r="L11" s="832"/>
      <c r="M11" s="832"/>
      <c r="N11" s="832"/>
      <c r="O11" s="833"/>
      <c r="BK11" s="146" t="s">
        <v>1052</v>
      </c>
      <c r="BL11" s="822" t="s">
        <v>3910</v>
      </c>
    </row>
    <row r="12" spans="3:78" ht="11.1" customHeight="1" x14ac:dyDescent="0.2">
      <c r="C12" s="831"/>
      <c r="D12" s="832"/>
      <c r="E12" s="832"/>
      <c r="F12" s="832"/>
      <c r="G12" s="832"/>
      <c r="H12" s="832"/>
      <c r="I12" s="832"/>
      <c r="J12" s="832"/>
      <c r="K12" s="832"/>
      <c r="L12" s="832"/>
      <c r="M12" s="832"/>
      <c r="N12" s="832"/>
      <c r="O12" s="833"/>
    </row>
    <row r="13" spans="3:78" ht="11.1" customHeight="1" x14ac:dyDescent="0.2">
      <c r="C13" s="831"/>
      <c r="D13" s="832"/>
      <c r="E13" s="832"/>
      <c r="F13" s="839" t="s">
        <v>538</v>
      </c>
      <c r="G13" s="832"/>
      <c r="H13" s="832"/>
      <c r="I13" s="832" t="s">
        <v>3820</v>
      </c>
      <c r="J13" s="832"/>
      <c r="K13" s="832"/>
      <c r="L13" s="832"/>
      <c r="M13" s="832"/>
      <c r="N13" s="832"/>
      <c r="O13" s="833"/>
    </row>
    <row r="14" spans="3:78" ht="11.1" customHeight="1" x14ac:dyDescent="0.2">
      <c r="C14" s="831"/>
      <c r="D14" s="832"/>
      <c r="E14" s="832"/>
      <c r="F14" s="832"/>
      <c r="G14" s="832"/>
      <c r="H14" s="832"/>
      <c r="I14" s="835" t="s">
        <v>3772</v>
      </c>
      <c r="J14" s="832"/>
      <c r="K14" s="832"/>
      <c r="L14" s="832"/>
      <c r="M14" s="832"/>
      <c r="N14" s="832"/>
      <c r="O14" s="833"/>
      <c r="BL14" s="822" t="s">
        <v>3814</v>
      </c>
    </row>
    <row r="15" spans="3:78" ht="11.1" customHeight="1" x14ac:dyDescent="0.2">
      <c r="C15" s="836"/>
      <c r="D15" s="837"/>
      <c r="E15" s="837"/>
      <c r="F15" s="837"/>
      <c r="G15" s="837"/>
      <c r="H15" s="837"/>
      <c r="I15" s="837" t="s">
        <v>3773</v>
      </c>
      <c r="J15" s="837"/>
      <c r="K15" s="837"/>
      <c r="L15" s="837"/>
      <c r="M15" s="837"/>
      <c r="N15" s="837"/>
      <c r="O15" s="838"/>
    </row>
    <row r="16" spans="3:78" ht="11.1" customHeight="1" x14ac:dyDescent="0.2">
      <c r="BM16" s="895" t="s">
        <v>440</v>
      </c>
      <c r="BN16" s="895"/>
      <c r="BO16" s="895"/>
      <c r="BP16" s="895"/>
      <c r="BQ16" s="895"/>
      <c r="BR16" s="895"/>
      <c r="BS16" s="895"/>
      <c r="BT16" s="895"/>
    </row>
    <row r="17" spans="63:75" ht="11.1" customHeight="1" x14ac:dyDescent="0.2">
      <c r="BM17" s="895" t="s">
        <v>441</v>
      </c>
      <c r="BN17" s="895"/>
      <c r="BO17" s="895"/>
      <c r="BP17" s="895"/>
      <c r="BQ17" s="895"/>
      <c r="BR17" s="895"/>
      <c r="BS17" s="895"/>
      <c r="BT17" s="895"/>
    </row>
    <row r="28" spans="63:75" ht="11.1" customHeight="1" x14ac:dyDescent="0.2">
      <c r="BK28" s="822" t="s">
        <v>3774</v>
      </c>
      <c r="BN28" s="822" t="s">
        <v>3815</v>
      </c>
    </row>
    <row r="29" spans="63:75" ht="11.1" customHeight="1" x14ac:dyDescent="0.2">
      <c r="BN29" s="822" t="s">
        <v>3775</v>
      </c>
    </row>
    <row r="32" spans="63:75" ht="11.1" customHeight="1" x14ac:dyDescent="0.2">
      <c r="BK32" s="896" t="s">
        <v>3858</v>
      </c>
      <c r="BL32" s="896"/>
      <c r="BM32" s="896"/>
      <c r="BN32" s="896"/>
      <c r="BO32" s="896"/>
      <c r="BP32" s="896"/>
      <c r="BQ32" s="896"/>
      <c r="BR32" s="896"/>
      <c r="BS32" s="896"/>
      <c r="BT32" s="896"/>
      <c r="BU32" s="896"/>
      <c r="BV32" s="896"/>
      <c r="BW32" s="896"/>
    </row>
    <row r="33" spans="63:75" ht="11.1" customHeight="1" x14ac:dyDescent="0.2">
      <c r="BK33" s="896"/>
      <c r="BL33" s="896"/>
      <c r="BM33" s="896"/>
      <c r="BN33" s="896"/>
      <c r="BO33" s="896"/>
      <c r="BP33" s="896"/>
      <c r="BQ33" s="896"/>
      <c r="BR33" s="896"/>
      <c r="BS33" s="896"/>
      <c r="BT33" s="896"/>
      <c r="BU33" s="896"/>
      <c r="BV33" s="896"/>
      <c r="BW33" s="896"/>
    </row>
    <row r="34" spans="63:75" ht="11.1" customHeight="1" x14ac:dyDescent="0.2">
      <c r="BK34" s="896"/>
      <c r="BL34" s="896"/>
      <c r="BM34" s="896"/>
      <c r="BN34" s="896"/>
      <c r="BO34" s="896"/>
      <c r="BP34" s="896"/>
      <c r="BQ34" s="896"/>
      <c r="BR34" s="896"/>
      <c r="BS34" s="896"/>
      <c r="BT34" s="896"/>
      <c r="BU34" s="896"/>
      <c r="BV34" s="896"/>
      <c r="BW34" s="896"/>
    </row>
    <row r="35" spans="63:75" ht="11.1" customHeight="1" x14ac:dyDescent="0.2">
      <c r="BK35" s="896"/>
      <c r="BL35" s="896"/>
      <c r="BM35" s="896"/>
      <c r="BN35" s="896"/>
      <c r="BO35" s="896"/>
      <c r="BP35" s="896"/>
      <c r="BQ35" s="896"/>
      <c r="BR35" s="896"/>
      <c r="BS35" s="896"/>
      <c r="BT35" s="896"/>
      <c r="BU35" s="896"/>
      <c r="BV35" s="896"/>
      <c r="BW35" s="896"/>
    </row>
    <row r="36" spans="63:75" ht="11.1" customHeight="1" x14ac:dyDescent="0.2">
      <c r="BK36" s="896"/>
      <c r="BL36" s="896"/>
      <c r="BM36" s="896"/>
      <c r="BN36" s="896"/>
      <c r="BO36" s="896"/>
      <c r="BP36" s="896"/>
      <c r="BQ36" s="896"/>
      <c r="BR36" s="896"/>
      <c r="BS36" s="896"/>
      <c r="BT36" s="896"/>
      <c r="BU36" s="896"/>
      <c r="BV36" s="896"/>
      <c r="BW36" s="896"/>
    </row>
    <row r="37" spans="63:75" ht="11.1" customHeight="1" x14ac:dyDescent="0.2">
      <c r="BK37" s="896"/>
      <c r="BL37" s="896"/>
      <c r="BM37" s="896"/>
      <c r="BN37" s="896"/>
      <c r="BO37" s="896"/>
      <c r="BP37" s="896"/>
      <c r="BQ37" s="896"/>
      <c r="BR37" s="896"/>
      <c r="BS37" s="896"/>
      <c r="BT37" s="896"/>
      <c r="BU37" s="896"/>
      <c r="BV37" s="896"/>
      <c r="BW37" s="896"/>
    </row>
    <row r="38" spans="63:75" ht="11.1" customHeight="1" x14ac:dyDescent="0.2">
      <c r="BK38" s="896"/>
      <c r="BL38" s="896"/>
      <c r="BM38" s="896"/>
      <c r="BN38" s="896"/>
      <c r="BO38" s="896"/>
      <c r="BP38" s="896"/>
      <c r="BQ38" s="896"/>
      <c r="BR38" s="896"/>
      <c r="BS38" s="896"/>
      <c r="BT38" s="896"/>
      <c r="BU38" s="896"/>
      <c r="BV38" s="896"/>
      <c r="BW38" s="896"/>
    </row>
    <row r="65" spans="3:37" s="840" customFormat="1" ht="26.25" x14ac:dyDescent="0.4">
      <c r="Q65" s="824" t="s">
        <v>3819</v>
      </c>
    </row>
    <row r="66" spans="3:37" ht="11.1" customHeight="1" x14ac:dyDescent="0.2">
      <c r="C66" s="843" t="str">
        <f>Title!$A$5</f>
        <v>Version: 3.0.3. Copyright The State of Queensland</v>
      </c>
    </row>
    <row r="67" spans="3:37" ht="11.1" customHeight="1" x14ac:dyDescent="0.2">
      <c r="C67" s="843"/>
    </row>
    <row r="68" spans="3:37" ht="11.1" customHeight="1" x14ac:dyDescent="0.2">
      <c r="O68" s="854"/>
      <c r="P68" s="854"/>
      <c r="Q68" s="854"/>
      <c r="R68" s="854"/>
      <c r="S68" s="854"/>
      <c r="T68" s="854"/>
      <c r="U68" s="854"/>
      <c r="V68" s="854"/>
      <c r="W68" s="854"/>
      <c r="X68" s="854"/>
      <c r="Y68" s="854"/>
      <c r="Z68" s="854"/>
      <c r="AA68" s="854"/>
      <c r="AB68" s="854"/>
      <c r="AC68" s="854"/>
      <c r="AD68" s="854"/>
      <c r="AE68" s="854"/>
      <c r="AF68" s="854"/>
      <c r="AG68" s="854"/>
      <c r="AH68" s="854"/>
      <c r="AI68" s="854"/>
      <c r="AJ68" s="854"/>
      <c r="AK68" s="854"/>
    </row>
    <row r="69" spans="3:37" ht="11.1" customHeight="1" x14ac:dyDescent="0.2">
      <c r="O69" s="854"/>
      <c r="P69" s="854"/>
      <c r="Q69" s="854"/>
      <c r="R69" s="854"/>
      <c r="S69" s="854"/>
      <c r="T69" s="854"/>
      <c r="U69" s="854"/>
      <c r="V69" s="854"/>
      <c r="W69" s="854"/>
      <c r="X69" s="854"/>
      <c r="Y69" s="854"/>
      <c r="Z69" s="854"/>
      <c r="AA69" s="854"/>
      <c r="AB69" s="854"/>
      <c r="AC69" s="854"/>
      <c r="AD69" s="854"/>
      <c r="AE69" s="854"/>
      <c r="AF69" s="854"/>
      <c r="AG69" s="854"/>
      <c r="AH69" s="854"/>
      <c r="AI69" s="854"/>
      <c r="AJ69" s="854"/>
      <c r="AK69" s="854"/>
    </row>
    <row r="70" spans="3:37" ht="11.1" customHeight="1" x14ac:dyDescent="0.2">
      <c r="O70" s="854"/>
      <c r="P70" s="854"/>
      <c r="Q70" s="854"/>
      <c r="R70" s="854"/>
      <c r="S70" s="854"/>
      <c r="T70" s="854"/>
      <c r="U70" s="854"/>
      <c r="V70" s="854"/>
      <c r="W70" s="854"/>
      <c r="X70" s="854"/>
      <c r="Y70" s="854"/>
      <c r="Z70" s="854"/>
      <c r="AA70" s="854"/>
      <c r="AB70" s="854"/>
      <c r="AC70" s="854"/>
      <c r="AD70" s="854"/>
      <c r="AE70" s="854"/>
      <c r="AF70" s="854"/>
      <c r="AG70" s="854"/>
      <c r="AH70" s="854"/>
      <c r="AI70" s="854"/>
      <c r="AJ70" s="854"/>
      <c r="AK70" s="854"/>
    </row>
    <row r="71" spans="3:37" ht="11.1" customHeight="1" x14ac:dyDescent="0.2">
      <c r="O71" s="854"/>
      <c r="P71" s="889" t="s">
        <v>3780</v>
      </c>
      <c r="Q71" s="889"/>
      <c r="R71" s="889"/>
      <c r="S71" s="889"/>
      <c r="T71" s="889"/>
      <c r="U71" s="889"/>
      <c r="V71" s="889"/>
      <c r="W71" s="889"/>
      <c r="X71" s="889"/>
      <c r="Y71" s="889"/>
      <c r="Z71" s="854"/>
      <c r="AA71" s="854"/>
      <c r="AB71" s="854"/>
      <c r="AC71" s="854"/>
      <c r="AD71" s="854"/>
      <c r="AE71" s="854"/>
      <c r="AF71" s="854"/>
      <c r="AG71" s="854"/>
      <c r="AH71" s="854"/>
      <c r="AI71" s="854"/>
      <c r="AJ71" s="854"/>
      <c r="AK71" s="854"/>
    </row>
    <row r="72" spans="3:37" ht="11.1" customHeight="1" x14ac:dyDescent="0.2">
      <c r="O72" s="854"/>
      <c r="P72" s="854"/>
      <c r="Q72" s="854"/>
      <c r="R72" s="854"/>
      <c r="S72" s="854"/>
      <c r="T72" s="854"/>
      <c r="U72" s="854"/>
      <c r="V72" s="854"/>
      <c r="W72" s="854"/>
      <c r="X72" s="854"/>
      <c r="Y72" s="854"/>
      <c r="Z72" s="854"/>
      <c r="AA72" s="854"/>
      <c r="AB72" s="854"/>
      <c r="AC72" s="854"/>
      <c r="AD72" s="854"/>
      <c r="AE72" s="854"/>
      <c r="AF72" s="854"/>
      <c r="AG72" s="854"/>
      <c r="AH72" s="854"/>
      <c r="AI72" s="854"/>
      <c r="AJ72" s="854"/>
      <c r="AK72" s="854"/>
    </row>
    <row r="74" spans="3:37" ht="11.1" customHeight="1" x14ac:dyDescent="0.2">
      <c r="C74" s="888" t="s">
        <v>3781</v>
      </c>
      <c r="D74" s="888"/>
      <c r="E74" s="888"/>
      <c r="F74" s="888"/>
      <c r="G74" s="888"/>
      <c r="H74" s="888"/>
      <c r="I74" s="888"/>
      <c r="J74" s="888"/>
      <c r="K74" s="888"/>
      <c r="L74" s="888"/>
    </row>
    <row r="76" spans="3:37" ht="11.1" customHeight="1" x14ac:dyDescent="0.2">
      <c r="P76" s="888" t="s">
        <v>3779</v>
      </c>
      <c r="Q76" s="888"/>
      <c r="R76" s="888"/>
      <c r="S76" s="888"/>
      <c r="T76" s="888"/>
      <c r="U76" s="888"/>
      <c r="V76" s="888"/>
      <c r="W76" s="888"/>
      <c r="X76" s="888"/>
      <c r="Y76" s="888"/>
      <c r="Z76" s="888"/>
      <c r="AA76" s="888"/>
      <c r="AB76" s="888"/>
      <c r="AC76" s="888"/>
      <c r="AD76" s="888"/>
      <c r="AE76" s="888"/>
      <c r="AF76" s="888"/>
      <c r="AG76" s="888"/>
      <c r="AH76" s="888"/>
      <c r="AI76" s="888"/>
      <c r="AJ76" s="888"/>
    </row>
    <row r="81" spans="3:37" ht="11.1" customHeight="1" x14ac:dyDescent="0.2">
      <c r="C81" s="888" t="s">
        <v>3782</v>
      </c>
      <c r="D81" s="888"/>
      <c r="E81" s="888"/>
      <c r="F81" s="888"/>
      <c r="G81" s="888"/>
      <c r="H81" s="888"/>
      <c r="I81" s="888"/>
      <c r="J81" s="888"/>
      <c r="K81" s="888"/>
      <c r="L81" s="888"/>
      <c r="P81" s="888" t="s">
        <v>3778</v>
      </c>
      <c r="Q81" s="888"/>
      <c r="R81" s="888"/>
      <c r="S81" s="888"/>
      <c r="T81" s="888"/>
      <c r="U81" s="888"/>
      <c r="V81" s="888"/>
      <c r="W81" s="888"/>
      <c r="X81" s="888"/>
      <c r="Y81" s="888"/>
      <c r="Z81" s="888"/>
      <c r="AA81" s="888"/>
      <c r="AB81" s="888"/>
      <c r="AC81" s="842"/>
      <c r="AD81" s="842"/>
      <c r="AE81" s="842"/>
      <c r="AF81" s="842"/>
      <c r="AG81" s="842"/>
      <c r="AH81" s="842"/>
      <c r="AI81" s="842"/>
      <c r="AJ81" s="842"/>
    </row>
    <row r="85" spans="3:37" ht="11.1" customHeight="1" x14ac:dyDescent="0.2">
      <c r="P85" s="888" t="s">
        <v>3783</v>
      </c>
      <c r="Q85" s="888"/>
      <c r="R85" s="888"/>
      <c r="S85" s="888"/>
      <c r="T85" s="888"/>
      <c r="U85" s="888"/>
      <c r="V85" s="888"/>
      <c r="W85" s="888"/>
      <c r="X85" s="888"/>
      <c r="Y85" s="888"/>
    </row>
    <row r="87" spans="3:37" ht="11.1" customHeight="1" x14ac:dyDescent="0.2">
      <c r="O87" s="849"/>
      <c r="P87" s="851" t="s">
        <v>3813</v>
      </c>
      <c r="Q87" s="849"/>
      <c r="R87" s="849"/>
      <c r="S87" s="849"/>
      <c r="T87" s="849"/>
      <c r="U87" s="849"/>
      <c r="V87" s="849"/>
      <c r="W87" s="849"/>
      <c r="X87" s="849"/>
      <c r="Y87" s="849"/>
      <c r="Z87" s="849"/>
      <c r="AA87" s="849"/>
      <c r="AB87" s="849"/>
      <c r="AC87" s="849"/>
      <c r="AD87" s="849"/>
      <c r="AE87" s="849"/>
      <c r="AF87" s="849"/>
      <c r="AG87" s="849"/>
      <c r="AH87" s="849"/>
      <c r="AI87" s="849"/>
      <c r="AJ87" s="849"/>
      <c r="AK87" s="849"/>
    </row>
    <row r="88" spans="3:37" ht="11.1" customHeight="1" x14ac:dyDescent="0.2">
      <c r="O88" s="849"/>
      <c r="P88" s="849"/>
      <c r="Q88" s="849"/>
      <c r="R88" s="849"/>
      <c r="S88" s="849"/>
      <c r="T88" s="849"/>
      <c r="U88" s="849"/>
      <c r="V88" s="849"/>
      <c r="W88" s="849"/>
      <c r="X88" s="849"/>
      <c r="Y88" s="849"/>
      <c r="Z88" s="849"/>
      <c r="AA88" s="849"/>
      <c r="AB88" s="849"/>
      <c r="AC88" s="849"/>
      <c r="AD88" s="849"/>
      <c r="AE88" s="849"/>
      <c r="AF88" s="849"/>
      <c r="AG88" s="849"/>
      <c r="AH88" s="849"/>
      <c r="AI88" s="849"/>
      <c r="AJ88" s="849"/>
      <c r="AK88" s="849"/>
    </row>
    <row r="89" spans="3:37" ht="11.1" customHeight="1" x14ac:dyDescent="0.2">
      <c r="O89" s="849"/>
      <c r="P89" s="849"/>
      <c r="Q89" s="849"/>
      <c r="R89" s="849"/>
      <c r="S89" s="849"/>
      <c r="T89" s="849"/>
      <c r="U89" s="849"/>
      <c r="V89" s="849"/>
      <c r="W89" s="849"/>
      <c r="X89" s="849"/>
      <c r="Y89" s="849"/>
      <c r="Z89" s="849"/>
      <c r="AA89" s="849"/>
      <c r="AB89" s="849"/>
      <c r="AC89" s="849"/>
      <c r="AD89" s="849"/>
      <c r="AE89" s="849"/>
      <c r="AF89" s="849"/>
      <c r="AG89" s="849"/>
      <c r="AH89" s="849"/>
      <c r="AI89" s="849"/>
      <c r="AJ89" s="849"/>
      <c r="AK89" s="849"/>
    </row>
    <row r="90" spans="3:37" ht="11.1" customHeight="1" x14ac:dyDescent="0.2">
      <c r="O90" s="849"/>
      <c r="P90" s="849"/>
      <c r="Q90" s="849"/>
      <c r="R90" s="849"/>
      <c r="S90" s="849"/>
      <c r="T90" s="849"/>
      <c r="U90" s="849"/>
      <c r="V90" s="849"/>
      <c r="W90" s="849"/>
      <c r="X90" s="849"/>
      <c r="Y90" s="849"/>
      <c r="Z90" s="849"/>
      <c r="AA90" s="849"/>
      <c r="AB90" s="849"/>
      <c r="AC90" s="849"/>
      <c r="AD90" s="849"/>
      <c r="AE90" s="849"/>
      <c r="AF90" s="849"/>
      <c r="AG90" s="849"/>
      <c r="AH90" s="849"/>
      <c r="AI90" s="849"/>
      <c r="AJ90" s="849"/>
      <c r="AK90" s="849"/>
    </row>
    <row r="91" spans="3:37" ht="11.1" customHeight="1" x14ac:dyDescent="0.2">
      <c r="O91" s="849"/>
      <c r="P91" s="849"/>
      <c r="Q91" s="849"/>
      <c r="R91" s="849"/>
      <c r="S91" s="849"/>
      <c r="T91" s="849"/>
      <c r="U91" s="849"/>
      <c r="V91" s="849"/>
      <c r="W91" s="849"/>
      <c r="X91" s="849"/>
      <c r="Y91" s="849"/>
      <c r="Z91" s="849"/>
      <c r="AA91" s="849"/>
      <c r="AB91" s="849"/>
      <c r="AC91" s="849"/>
      <c r="AD91" s="849"/>
      <c r="AE91" s="849"/>
      <c r="AF91" s="849"/>
      <c r="AG91" s="849"/>
      <c r="AH91" s="849"/>
      <c r="AI91" s="849"/>
      <c r="AJ91" s="849"/>
      <c r="AK91" s="849"/>
    </row>
    <row r="92" spans="3:37" ht="11.1" customHeight="1" x14ac:dyDescent="0.2">
      <c r="O92" s="849"/>
      <c r="P92" s="849"/>
      <c r="Q92" s="849"/>
      <c r="R92" s="849"/>
      <c r="S92" s="849"/>
      <c r="T92" s="849"/>
      <c r="U92" s="849"/>
      <c r="V92" s="849"/>
      <c r="W92" s="849"/>
      <c r="X92" s="849"/>
      <c r="Y92" s="849"/>
      <c r="Z92" s="849"/>
      <c r="AA92" s="849"/>
      <c r="AB92" s="849"/>
      <c r="AC92" s="849"/>
      <c r="AD92" s="849"/>
      <c r="AE92" s="849"/>
      <c r="AF92" s="849"/>
      <c r="AG92" s="849"/>
      <c r="AH92" s="849"/>
      <c r="AI92" s="849"/>
      <c r="AJ92" s="849"/>
      <c r="AK92" s="849"/>
    </row>
    <row r="93" spans="3:37" ht="11.1" customHeight="1" x14ac:dyDescent="0.2">
      <c r="O93" s="849"/>
      <c r="P93" s="849"/>
      <c r="Q93" s="849"/>
      <c r="R93" s="849"/>
      <c r="S93" s="849"/>
      <c r="T93" s="849"/>
      <c r="U93" s="849"/>
      <c r="V93" s="849"/>
      <c r="W93" s="849"/>
      <c r="X93" s="849"/>
      <c r="Y93" s="849"/>
      <c r="Z93" s="849"/>
      <c r="AA93" s="849"/>
      <c r="AB93" s="849"/>
      <c r="AC93" s="849"/>
      <c r="AD93" s="849"/>
      <c r="AE93" s="849"/>
      <c r="AF93" s="849"/>
      <c r="AG93" s="849"/>
      <c r="AH93" s="849"/>
      <c r="AI93" s="849"/>
      <c r="AJ93" s="849"/>
      <c r="AK93" s="849"/>
    </row>
    <row r="94" spans="3:37" ht="11.1" customHeight="1" x14ac:dyDescent="0.2">
      <c r="O94" s="849"/>
      <c r="P94" s="849"/>
      <c r="Q94" s="849"/>
      <c r="R94" s="849"/>
      <c r="S94" s="849"/>
      <c r="T94" s="849"/>
      <c r="U94" s="849"/>
      <c r="V94" s="849"/>
      <c r="W94" s="849"/>
      <c r="X94" s="849"/>
      <c r="Y94" s="849"/>
      <c r="Z94" s="849"/>
      <c r="AA94" s="849"/>
      <c r="AB94" s="849"/>
      <c r="AC94" s="849"/>
      <c r="AD94" s="849"/>
      <c r="AE94" s="849"/>
      <c r="AF94" s="849"/>
      <c r="AG94" s="849"/>
      <c r="AH94" s="849"/>
      <c r="AI94" s="849"/>
      <c r="AJ94" s="849"/>
      <c r="AK94" s="849"/>
    </row>
    <row r="95" spans="3:37" ht="11.1" customHeight="1" x14ac:dyDescent="0.2">
      <c r="O95" s="849"/>
      <c r="P95" s="849"/>
      <c r="Q95" s="849"/>
      <c r="R95" s="849"/>
      <c r="S95" s="849"/>
      <c r="T95" s="849"/>
      <c r="U95" s="849"/>
      <c r="V95" s="849"/>
      <c r="W95" s="849"/>
      <c r="X95" s="849"/>
      <c r="Y95" s="849"/>
      <c r="Z95" s="849"/>
      <c r="AA95" s="849"/>
      <c r="AB95" s="849"/>
      <c r="AC95" s="849"/>
      <c r="AD95" s="849"/>
      <c r="AE95" s="849"/>
      <c r="AF95" s="849"/>
      <c r="AG95" s="849"/>
      <c r="AH95" s="849"/>
      <c r="AI95" s="849"/>
      <c r="AJ95" s="849"/>
      <c r="AK95" s="849"/>
    </row>
    <row r="97" spans="2:37" ht="11.1" customHeight="1" x14ac:dyDescent="0.2">
      <c r="O97" s="852"/>
      <c r="P97" s="853" t="s">
        <v>3777</v>
      </c>
      <c r="Q97" s="852"/>
      <c r="R97" s="852"/>
      <c r="S97" s="852"/>
      <c r="T97" s="852"/>
      <c r="U97" s="852"/>
      <c r="V97" s="852"/>
      <c r="W97" s="852"/>
      <c r="X97" s="852"/>
      <c r="Y97" s="852"/>
      <c r="Z97" s="852"/>
      <c r="AA97" s="852"/>
      <c r="AB97" s="852"/>
      <c r="AC97" s="852"/>
      <c r="AD97" s="852"/>
      <c r="AE97" s="852"/>
      <c r="AF97" s="852"/>
      <c r="AG97" s="852"/>
      <c r="AH97" s="852"/>
      <c r="AI97" s="852"/>
      <c r="AJ97" s="852"/>
      <c r="AK97" s="852"/>
    </row>
    <row r="98" spans="2:37" ht="11.1" customHeight="1" x14ac:dyDescent="0.2">
      <c r="O98" s="852"/>
      <c r="P98" s="852"/>
      <c r="Q98" s="852"/>
      <c r="R98" s="852"/>
      <c r="S98" s="852"/>
      <c r="T98" s="852"/>
      <c r="U98" s="852"/>
      <c r="V98" s="852"/>
      <c r="W98" s="852"/>
      <c r="X98" s="852"/>
      <c r="Y98" s="852"/>
      <c r="Z98" s="852"/>
      <c r="AA98" s="852"/>
      <c r="AB98" s="852"/>
      <c r="AC98" s="852"/>
      <c r="AD98" s="852"/>
      <c r="AE98" s="852"/>
      <c r="AF98" s="852"/>
      <c r="AG98" s="852"/>
      <c r="AH98" s="852"/>
      <c r="AI98" s="852"/>
      <c r="AJ98" s="852"/>
      <c r="AK98" s="852"/>
    </row>
    <row r="99" spans="2:37" ht="11.1" customHeight="1" x14ac:dyDescent="0.2">
      <c r="O99" s="852"/>
      <c r="P99" s="852"/>
      <c r="Q99" s="852"/>
      <c r="R99" s="852"/>
      <c r="S99" s="852"/>
      <c r="T99" s="852"/>
      <c r="U99" s="852"/>
      <c r="V99" s="852"/>
      <c r="W99" s="852"/>
      <c r="X99" s="852"/>
      <c r="Y99" s="852"/>
      <c r="Z99" s="852"/>
      <c r="AA99" s="852"/>
      <c r="AB99" s="852"/>
      <c r="AC99" s="852"/>
      <c r="AD99" s="852"/>
      <c r="AE99" s="852"/>
      <c r="AF99" s="852"/>
      <c r="AG99" s="852"/>
      <c r="AH99" s="852"/>
      <c r="AI99" s="852"/>
      <c r="AJ99" s="852"/>
      <c r="AK99" s="852"/>
    </row>
    <row r="100" spans="2:37" ht="11.1" customHeight="1" x14ac:dyDescent="0.2">
      <c r="O100" s="852"/>
      <c r="P100" s="852"/>
      <c r="Q100" s="852"/>
      <c r="R100" s="852"/>
      <c r="S100" s="852"/>
      <c r="T100" s="852"/>
      <c r="U100" s="852"/>
      <c r="V100" s="852"/>
      <c r="W100" s="852"/>
      <c r="X100" s="852"/>
      <c r="Y100" s="852"/>
      <c r="Z100" s="852"/>
      <c r="AA100" s="852"/>
      <c r="AB100" s="852"/>
      <c r="AC100" s="852"/>
      <c r="AD100" s="852"/>
      <c r="AE100" s="852"/>
      <c r="AF100" s="852"/>
      <c r="AG100" s="852"/>
      <c r="AH100" s="852"/>
      <c r="AI100" s="852"/>
      <c r="AJ100" s="852"/>
      <c r="AK100" s="852"/>
    </row>
    <row r="101" spans="2:37" ht="11.1" customHeight="1" x14ac:dyDescent="0.2">
      <c r="O101" s="852"/>
      <c r="P101" s="852"/>
      <c r="Q101" s="852"/>
      <c r="R101" s="852"/>
      <c r="S101" s="852"/>
      <c r="T101" s="852"/>
      <c r="U101" s="852"/>
      <c r="V101" s="852"/>
      <c r="W101" s="852"/>
      <c r="X101" s="852"/>
      <c r="Y101" s="852"/>
      <c r="Z101" s="852"/>
      <c r="AA101" s="852"/>
      <c r="AB101" s="852"/>
      <c r="AC101" s="852"/>
      <c r="AD101" s="852"/>
      <c r="AE101" s="852"/>
      <c r="AF101" s="852"/>
      <c r="AG101" s="852"/>
      <c r="AH101" s="852"/>
      <c r="AI101" s="852"/>
      <c r="AJ101" s="852"/>
      <c r="AK101" s="852"/>
    </row>
    <row r="103" spans="2:37" s="840" customFormat="1" ht="26.25" x14ac:dyDescent="0.4">
      <c r="Q103" s="824" t="s">
        <v>3784</v>
      </c>
    </row>
    <row r="104" spans="2:37" ht="11.1" customHeight="1" x14ac:dyDescent="0.2">
      <c r="C104" s="843" t="str">
        <f>Title!$A$5</f>
        <v>Version: 3.0.3. Copyright The State of Queensland</v>
      </c>
    </row>
    <row r="106" spans="2:37" ht="11.1" customHeight="1" x14ac:dyDescent="0.2">
      <c r="B106" s="849"/>
      <c r="C106" s="849"/>
      <c r="D106" s="849"/>
      <c r="E106" s="849"/>
      <c r="F106" s="849"/>
      <c r="G106" s="849"/>
      <c r="H106" s="849"/>
      <c r="I106" s="849"/>
      <c r="J106" s="849"/>
      <c r="K106" s="849"/>
      <c r="L106" s="849"/>
      <c r="M106" s="849"/>
      <c r="N106" s="849"/>
      <c r="O106" s="849"/>
      <c r="P106" s="849"/>
      <c r="Q106" s="849"/>
      <c r="R106" s="849"/>
      <c r="S106" s="849"/>
      <c r="T106" s="849"/>
      <c r="U106" s="849"/>
      <c r="V106" s="849"/>
      <c r="W106" s="849"/>
      <c r="X106" s="849"/>
      <c r="Y106" s="849"/>
      <c r="Z106" s="849"/>
    </row>
    <row r="107" spans="2:37" ht="11.1" customHeight="1" x14ac:dyDescent="0.2">
      <c r="B107" s="849"/>
      <c r="C107" s="849"/>
      <c r="D107" s="849"/>
      <c r="E107" s="849"/>
      <c r="F107" s="849"/>
      <c r="G107" s="849"/>
      <c r="H107" s="849"/>
      <c r="I107" s="849"/>
      <c r="J107" s="849"/>
      <c r="K107" s="849"/>
      <c r="L107" s="850" t="s">
        <v>3809</v>
      </c>
      <c r="M107" s="849"/>
      <c r="N107" s="849"/>
      <c r="O107" s="849"/>
      <c r="P107" s="849"/>
      <c r="Q107" s="849"/>
      <c r="R107" s="849"/>
      <c r="S107" s="849"/>
      <c r="T107" s="849"/>
      <c r="U107" s="849"/>
      <c r="V107" s="849"/>
      <c r="W107" s="849"/>
      <c r="X107" s="849"/>
      <c r="Y107" s="849"/>
      <c r="Z107" s="849"/>
      <c r="AE107" s="822" t="s">
        <v>3806</v>
      </c>
    </row>
    <row r="108" spans="2:37" ht="11.1" customHeight="1" x14ac:dyDescent="0.2">
      <c r="B108" s="849"/>
      <c r="C108" s="849"/>
      <c r="D108" s="849"/>
      <c r="E108" s="849"/>
      <c r="F108" s="849"/>
      <c r="G108" s="849"/>
      <c r="H108" s="849"/>
      <c r="I108" s="849"/>
      <c r="J108" s="849"/>
      <c r="K108" s="849"/>
      <c r="L108" s="849"/>
      <c r="M108" s="849"/>
      <c r="N108" s="849"/>
      <c r="O108" s="849"/>
      <c r="P108" s="849"/>
      <c r="Q108" s="849"/>
      <c r="R108" s="849"/>
      <c r="S108" s="849"/>
      <c r="T108" s="849"/>
      <c r="U108" s="849"/>
      <c r="V108" s="849"/>
      <c r="W108" s="849"/>
      <c r="X108" s="849"/>
      <c r="Y108" s="849"/>
      <c r="Z108" s="849"/>
      <c r="AF108" s="822" t="s">
        <v>3785</v>
      </c>
    </row>
    <row r="109" spans="2:37" ht="11.1" customHeight="1" x14ac:dyDescent="0.2">
      <c r="B109" s="849"/>
      <c r="C109" s="851" t="s">
        <v>3790</v>
      </c>
      <c r="D109" s="849"/>
      <c r="E109" s="849"/>
      <c r="F109" s="849"/>
      <c r="G109" s="849"/>
      <c r="H109" s="849"/>
      <c r="I109" s="849"/>
      <c r="J109" s="849"/>
      <c r="K109" s="849"/>
      <c r="L109" s="849"/>
      <c r="M109" s="849"/>
      <c r="N109" s="849"/>
      <c r="O109" s="849"/>
      <c r="P109" s="849"/>
      <c r="Q109" s="849"/>
      <c r="R109" s="849"/>
      <c r="S109" s="849"/>
      <c r="T109" s="849"/>
      <c r="U109" s="849"/>
      <c r="V109" s="849"/>
      <c r="W109" s="849"/>
      <c r="X109" s="849"/>
      <c r="Y109" s="849"/>
      <c r="Z109" s="849"/>
      <c r="AF109" s="822" t="s">
        <v>3786</v>
      </c>
    </row>
    <row r="110" spans="2:37" ht="11.1" customHeight="1" x14ac:dyDescent="0.2">
      <c r="B110" s="849"/>
      <c r="C110" s="849"/>
      <c r="D110" s="849"/>
      <c r="E110" s="849"/>
      <c r="F110" s="849"/>
      <c r="G110" s="849"/>
      <c r="H110" s="849"/>
      <c r="I110" s="849"/>
      <c r="J110" s="849"/>
      <c r="K110" s="849"/>
      <c r="L110" s="849"/>
      <c r="M110" s="849"/>
      <c r="N110" s="849"/>
      <c r="O110" s="849"/>
      <c r="P110" s="849"/>
      <c r="Q110" s="849"/>
      <c r="R110" s="849"/>
      <c r="S110" s="849"/>
      <c r="T110" s="849"/>
      <c r="U110" s="849"/>
      <c r="V110" s="849"/>
      <c r="W110" s="849"/>
      <c r="X110" s="849"/>
      <c r="Y110" s="849"/>
      <c r="Z110" s="849"/>
      <c r="AF110" s="822" t="s">
        <v>1811</v>
      </c>
    </row>
    <row r="111" spans="2:37" ht="11.1" customHeight="1" x14ac:dyDescent="0.2">
      <c r="B111" s="849"/>
      <c r="C111" s="849"/>
      <c r="D111" s="849"/>
      <c r="E111" s="849"/>
      <c r="F111" s="849"/>
      <c r="G111" s="849"/>
      <c r="H111" s="849"/>
      <c r="I111" s="849"/>
      <c r="J111" s="849"/>
      <c r="K111" s="849"/>
      <c r="L111" s="849"/>
      <c r="M111" s="849"/>
      <c r="N111" s="849"/>
      <c r="O111" s="849"/>
      <c r="P111" s="849"/>
      <c r="Q111" s="849"/>
      <c r="R111" s="849"/>
      <c r="S111" s="849"/>
      <c r="T111" s="849"/>
      <c r="U111" s="849"/>
      <c r="V111" s="849"/>
      <c r="W111" s="849"/>
      <c r="X111" s="849"/>
      <c r="Y111" s="849"/>
      <c r="Z111" s="849"/>
    </row>
    <row r="112" spans="2:37" ht="11.1" customHeight="1" x14ac:dyDescent="0.2">
      <c r="B112" s="849"/>
      <c r="C112" s="851" t="s">
        <v>3790</v>
      </c>
      <c r="D112" s="849"/>
      <c r="E112" s="849"/>
      <c r="F112" s="849"/>
      <c r="G112" s="849"/>
      <c r="H112" s="849"/>
      <c r="I112" s="849"/>
      <c r="J112" s="849"/>
      <c r="K112" s="849"/>
      <c r="L112" s="849"/>
      <c r="M112" s="849"/>
      <c r="N112" s="849"/>
      <c r="O112" s="849"/>
      <c r="P112" s="849"/>
      <c r="Q112" s="849"/>
      <c r="R112" s="849"/>
      <c r="S112" s="849"/>
      <c r="T112" s="849"/>
      <c r="U112" s="849"/>
      <c r="V112" s="849"/>
      <c r="W112" s="849"/>
      <c r="X112" s="849"/>
      <c r="Y112" s="849"/>
      <c r="Z112" s="849"/>
    </row>
    <row r="113" spans="2:26" ht="11.1" customHeight="1" x14ac:dyDescent="0.2">
      <c r="B113" s="849"/>
      <c r="C113" s="849"/>
      <c r="D113" s="849"/>
      <c r="E113" s="849"/>
      <c r="F113" s="849"/>
      <c r="G113" s="849"/>
      <c r="H113" s="849"/>
      <c r="I113" s="849"/>
      <c r="J113" s="849"/>
      <c r="K113" s="849"/>
      <c r="L113" s="849"/>
      <c r="M113" s="849"/>
      <c r="N113" s="849"/>
      <c r="O113" s="849"/>
      <c r="P113" s="849"/>
      <c r="Q113" s="849"/>
      <c r="R113" s="849"/>
      <c r="S113" s="849"/>
      <c r="T113" s="849"/>
      <c r="U113" s="849"/>
      <c r="V113" s="849"/>
      <c r="W113" s="849"/>
      <c r="X113" s="849"/>
      <c r="Y113" s="849"/>
      <c r="Z113" s="849"/>
    </row>
    <row r="114" spans="2:26" ht="11.1" customHeight="1" x14ac:dyDescent="0.2">
      <c r="B114" s="849"/>
      <c r="C114" s="849"/>
      <c r="D114" s="849"/>
      <c r="E114" s="849"/>
      <c r="F114" s="849"/>
      <c r="G114" s="849"/>
      <c r="H114" s="849"/>
      <c r="I114" s="849"/>
      <c r="J114" s="849"/>
      <c r="K114" s="849"/>
      <c r="L114" s="849"/>
      <c r="M114" s="849"/>
      <c r="N114" s="849"/>
      <c r="O114" s="849"/>
      <c r="P114" s="849"/>
      <c r="Q114" s="849"/>
      <c r="R114" s="849"/>
      <c r="S114" s="849"/>
      <c r="T114" s="849"/>
      <c r="U114" s="849"/>
      <c r="V114" s="849"/>
      <c r="W114" s="849"/>
      <c r="X114" s="849"/>
      <c r="Y114" s="849"/>
      <c r="Z114" s="849"/>
    </row>
    <row r="115" spans="2:26" ht="11.1" customHeight="1" x14ac:dyDescent="0.2">
      <c r="B115" s="849"/>
      <c r="C115" s="849"/>
      <c r="D115" s="849"/>
      <c r="E115" s="849"/>
      <c r="F115" s="849"/>
      <c r="G115" s="849"/>
      <c r="H115" s="849"/>
      <c r="I115" s="849"/>
      <c r="J115" s="849"/>
      <c r="K115" s="849"/>
      <c r="L115" s="849"/>
      <c r="M115" s="849"/>
      <c r="N115" s="849"/>
      <c r="O115" s="849"/>
      <c r="P115" s="849"/>
      <c r="Q115" s="849"/>
      <c r="R115" s="849"/>
      <c r="S115" s="849"/>
      <c r="T115" s="849"/>
      <c r="U115" s="849"/>
      <c r="V115" s="849"/>
      <c r="W115" s="849"/>
      <c r="X115" s="849"/>
      <c r="Y115" s="849"/>
      <c r="Z115" s="849"/>
    </row>
    <row r="116" spans="2:26" ht="11.1" customHeight="1" x14ac:dyDescent="0.2">
      <c r="B116" s="849"/>
      <c r="C116" s="849"/>
      <c r="D116" s="849"/>
      <c r="E116" s="849"/>
      <c r="F116" s="849"/>
      <c r="G116" s="849"/>
      <c r="H116" s="849"/>
      <c r="I116" s="849"/>
      <c r="J116" s="849"/>
      <c r="K116" s="849"/>
      <c r="L116" s="849"/>
      <c r="M116" s="849"/>
      <c r="N116" s="849"/>
      <c r="O116" s="849"/>
      <c r="P116" s="849"/>
      <c r="Q116" s="849"/>
      <c r="R116" s="849"/>
      <c r="S116" s="849"/>
      <c r="T116" s="849"/>
      <c r="U116" s="849"/>
      <c r="V116" s="849"/>
      <c r="W116" s="849"/>
      <c r="X116" s="849"/>
      <c r="Y116" s="849"/>
      <c r="Z116" s="849"/>
    </row>
    <row r="117" spans="2:26" ht="11.1" customHeight="1" x14ac:dyDescent="0.2">
      <c r="B117" s="849"/>
      <c r="C117" s="849"/>
      <c r="D117" s="849"/>
      <c r="E117" s="849"/>
      <c r="F117" s="849"/>
      <c r="G117" s="849"/>
      <c r="H117" s="849"/>
      <c r="I117" s="849"/>
      <c r="J117" s="849"/>
      <c r="K117" s="849"/>
      <c r="L117" s="849"/>
      <c r="M117" s="849"/>
      <c r="N117" s="849"/>
      <c r="O117" s="849"/>
      <c r="P117" s="849"/>
      <c r="Q117" s="849"/>
      <c r="R117" s="849"/>
      <c r="S117" s="849"/>
      <c r="T117" s="849"/>
      <c r="U117" s="849"/>
      <c r="V117" s="849"/>
      <c r="W117" s="849"/>
      <c r="X117" s="849"/>
      <c r="Y117" s="849"/>
      <c r="Z117" s="849"/>
    </row>
    <row r="118" spans="2:26" ht="11.1" customHeight="1" x14ac:dyDescent="0.2">
      <c r="B118" s="849"/>
      <c r="C118" s="849"/>
      <c r="D118" s="849"/>
      <c r="E118" s="849"/>
      <c r="F118" s="849"/>
      <c r="G118" s="849"/>
      <c r="H118" s="849"/>
      <c r="I118" s="849"/>
      <c r="J118" s="849"/>
      <c r="K118" s="849"/>
      <c r="L118" s="849"/>
      <c r="M118" s="849"/>
      <c r="N118" s="849"/>
      <c r="O118" s="849"/>
      <c r="P118" s="849"/>
      <c r="Q118" s="849"/>
      <c r="R118" s="849"/>
      <c r="S118" s="849"/>
      <c r="T118" s="849"/>
      <c r="U118" s="849"/>
      <c r="V118" s="849"/>
      <c r="W118" s="849"/>
      <c r="X118" s="849"/>
      <c r="Y118" s="849"/>
      <c r="Z118" s="849"/>
    </row>
    <row r="119" spans="2:26" ht="11.1" customHeight="1" x14ac:dyDescent="0.2">
      <c r="B119" s="849"/>
      <c r="C119" s="849"/>
      <c r="D119" s="849"/>
      <c r="E119" s="849"/>
      <c r="F119" s="849"/>
      <c r="G119" s="849"/>
      <c r="H119" s="849"/>
      <c r="I119" s="849"/>
      <c r="J119" s="849"/>
      <c r="K119" s="849"/>
      <c r="L119" s="849"/>
      <c r="M119" s="849"/>
      <c r="N119" s="849"/>
      <c r="O119" s="849"/>
      <c r="P119" s="849"/>
      <c r="Q119" s="849"/>
      <c r="R119" s="849"/>
      <c r="S119" s="849"/>
      <c r="T119" s="849"/>
      <c r="U119" s="849"/>
      <c r="V119" s="849"/>
      <c r="W119" s="849"/>
      <c r="X119" s="849"/>
      <c r="Y119" s="849"/>
      <c r="Z119" s="849"/>
    </row>
    <row r="142" spans="3:24" ht="11.1" customHeight="1" x14ac:dyDescent="0.2">
      <c r="P142" s="841" t="s">
        <v>3787</v>
      </c>
    </row>
    <row r="143" spans="3:24" ht="11.1" customHeight="1" x14ac:dyDescent="0.2">
      <c r="C143" s="822" t="s">
        <v>821</v>
      </c>
      <c r="P143" s="892" t="s">
        <v>3788</v>
      </c>
      <c r="Q143" s="892"/>
      <c r="R143" s="892"/>
      <c r="S143" s="892"/>
      <c r="T143" s="892"/>
      <c r="U143" s="892"/>
      <c r="V143" s="892"/>
      <c r="W143" s="892"/>
      <c r="X143" s="892"/>
    </row>
    <row r="144" spans="3:24" ht="11.1" customHeight="1" x14ac:dyDescent="0.2">
      <c r="D144" s="892" t="s">
        <v>3789</v>
      </c>
      <c r="E144" s="892"/>
      <c r="F144" s="892"/>
      <c r="G144" s="892"/>
      <c r="H144" s="892"/>
      <c r="I144" s="892"/>
      <c r="J144" s="892"/>
    </row>
    <row r="148" spans="1:2" s="841" customFormat="1" ht="11.1" customHeight="1" x14ac:dyDescent="0.2">
      <c r="A148" s="841" t="s">
        <v>3812</v>
      </c>
    </row>
    <row r="149" spans="1:2" s="841" customFormat="1" ht="11.1" customHeight="1" x14ac:dyDescent="0.2">
      <c r="B149" s="841" t="s">
        <v>3810</v>
      </c>
    </row>
    <row r="150" spans="1:2" s="841" customFormat="1" ht="11.1" customHeight="1" x14ac:dyDescent="0.2">
      <c r="B150" s="841" t="s">
        <v>3811</v>
      </c>
    </row>
  </sheetData>
  <mergeCells count="15">
    <mergeCell ref="D144:J144"/>
    <mergeCell ref="P143:X143"/>
    <mergeCell ref="BL8:BQ8"/>
    <mergeCell ref="BL9:BZ9"/>
    <mergeCell ref="BM16:BT16"/>
    <mergeCell ref="BM17:BT17"/>
    <mergeCell ref="P85:Y85"/>
    <mergeCell ref="P81:AB81"/>
    <mergeCell ref="BK32:BW38"/>
    <mergeCell ref="BC1:BG1"/>
    <mergeCell ref="C74:L74"/>
    <mergeCell ref="C81:L81"/>
    <mergeCell ref="P71:Y71"/>
    <mergeCell ref="P76:AJ76"/>
    <mergeCell ref="I8:O8"/>
  </mergeCells>
  <hyperlinks>
    <hyperlink ref="C74:L74" location="apif_egmInTestMode" display="Related: qcom.egmInTestMode()" xr:uid="{AE398272-F054-465D-A647-908F92D4295F}"/>
    <hyperlink ref="C81" location="apif_egmInAuditMode" display="Related: qcom.egmInAuditMode()" xr:uid="{874D966F-D0EC-46A8-9CCC-9177D52D7CC9}"/>
    <hyperlink ref="P71:Y71" location="apif_egmInFault" display="Related: qcom.egmInFault()" xr:uid="{B7B06B9E-C2D3-4BC6-B7C3-132E7361880C}"/>
    <hyperlink ref="P76:AJ76" location="apif_egmDoorState" display="Related: qcom.egmDoorSate() &amp; qcom.egmDoorsClosed()" xr:uid="{967CD5DB-6ED8-4995-A1EA-D88AE2E65936}"/>
    <hyperlink ref="P81:AB81" location="apif_egmCreditInputEnabled" display="Related: qcom.egmCreditInputEnabled()" xr:uid="{F8A8F3C5-CCBC-4E79-BB8F-1A34D355D5EA}"/>
    <hyperlink ref="P85:Y85" location="apif_playPEF" display="Related: qcom.playPEF()" xr:uid="{6B0BAE9F-523A-485A-809C-9213E2810FA3}"/>
    <hyperlink ref="BC1" location="Index!A1" display="back to index" xr:uid="{8FD20203-0803-4423-874B-78651F33BD3B}"/>
    <hyperlink ref="D144:J144" location="apif_machineShuttingDown" display="machineShuttingDown()" xr:uid="{7EB5250E-E54D-44C3-8DEA-BD3B4670CB3A}"/>
    <hyperlink ref="P143:X143" location="apif_machineReady" display="Related: qcom.machineReady()" xr:uid="{02D10F44-4F87-4069-B7BB-F3B00DFF29F5}"/>
    <hyperlink ref="BL8:BQ8" location="apif_egmState" display="qcom_egmState()" xr:uid="{6497AA43-9791-49AF-ACE8-F370ABDF5088}"/>
    <hyperlink ref="BM16:BT16" location="se_IDLEMODE_INFO_ENTRY" display="IDLEMODE_INFO_ENTRY" xr:uid="{CBECB71A-65E4-403A-81B1-56BDDFA1365A}"/>
    <hyperlink ref="BM17:BT17" location="se_IDLEMODE_INFO_EXIT" display="IDLEMODE_INFO_EXIT" xr:uid="{0EC27BEF-AB14-4E53-A69D-C4AE2CF5D904}"/>
    <hyperlink ref="I8:O8" location="apif_egmState" display="Ref: qcom.egmState()" xr:uid="{3779A7A8-F9A6-4880-BD95-443FEE7EBCFB}"/>
  </hyperlink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A6D9269319B6543986B7C4232A73671" ma:contentTypeVersion="12" ma:contentTypeDescription="Create a new document." ma:contentTypeScope="" ma:versionID="d21bb65bd0eb72508a8880c62806b199">
  <xsd:schema xmlns:xsd="http://www.w3.org/2001/XMLSchema" xmlns:xs="http://www.w3.org/2001/XMLSchema" xmlns:p="http://schemas.microsoft.com/office/2006/metadata/properties" xmlns:ns3="db067415-7beb-4256-9721-f9af7155a703" xmlns:ns4="5a44912a-da79-4a59-b789-5bc55e2afa84" targetNamespace="http://schemas.microsoft.com/office/2006/metadata/properties" ma:root="true" ma:fieldsID="7658e2fea67a89a0afb260c50f088298" ns3:_="" ns4:_="">
    <xsd:import namespace="db067415-7beb-4256-9721-f9af7155a703"/>
    <xsd:import namespace="5a44912a-da79-4a59-b789-5bc55e2afa84"/>
    <xsd:element name="properties">
      <xsd:complexType>
        <xsd:sequence>
          <xsd:element name="documentManagement">
            <xsd:complexType>
              <xsd:all>
                <xsd:element ref="ns3:SharedWithUsers" minOccurs="0"/>
                <xsd:element ref="ns3:SharingHintHash" minOccurs="0"/>
                <xsd:element ref="ns3:SharedWithDetails" minOccurs="0"/>
                <xsd:element ref="ns4:MediaServiceMetadata" minOccurs="0"/>
                <xsd:element ref="ns4:MediaServiceFastMetadata" minOccurs="0"/>
                <xsd:element ref="ns4:MediaServiceAutoTags" minOccurs="0"/>
                <xsd:element ref="ns4:MediaServiceAutoKeyPoints" minOccurs="0"/>
                <xsd:element ref="ns4:MediaServiceKeyPoints" minOccurs="0"/>
                <xsd:element ref="ns4:MediaServiceOCR" minOccurs="0"/>
                <xsd:element ref="ns4:MediaServiceGenerationTime" minOccurs="0"/>
                <xsd:element ref="ns4:MediaServiceEventHashCode"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067415-7beb-4256-9721-f9af7155a70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a44912a-da79-4a59-b789-5bc55e2afa84"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internalName="MediaServiceAutoTags"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D34BBB-D523-41A7-9881-FFD81EEA5F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067415-7beb-4256-9721-f9af7155a703"/>
    <ds:schemaRef ds:uri="5a44912a-da79-4a59-b789-5bc55e2afa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88B7BB-F337-422E-A16B-472DBDB1E953}">
  <ds:schemaRefs>
    <ds:schemaRef ds:uri="http://purl.org/dc/terms/"/>
    <ds:schemaRef ds:uri="http://www.w3.org/XML/1998/namespace"/>
    <ds:schemaRef ds:uri="http://purl.org/dc/elements/1.1/"/>
    <ds:schemaRef ds:uri="http://schemas.microsoft.com/office/2006/documentManagement/types"/>
    <ds:schemaRef ds:uri="http://purl.org/dc/dcmitype/"/>
    <ds:schemaRef ds:uri="db067415-7beb-4256-9721-f9af7155a703"/>
    <ds:schemaRef ds:uri="http://schemas.microsoft.com/office/infopath/2007/PartnerControls"/>
    <ds:schemaRef ds:uri="http://schemas.openxmlformats.org/package/2006/metadata/core-properties"/>
    <ds:schemaRef ds:uri="5a44912a-da79-4a59-b789-5bc55e2afa84"/>
    <ds:schemaRef ds:uri="http://schemas.microsoft.com/office/2006/metadata/properties"/>
  </ds:schemaRefs>
</ds:datastoreItem>
</file>

<file path=customXml/itemProps3.xml><?xml version="1.0" encoding="utf-8"?>
<ds:datastoreItem xmlns:ds="http://schemas.openxmlformats.org/officeDocument/2006/customXml" ds:itemID="{1ED1E4F0-C289-4752-BFDA-2CD205D1D2D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32</vt:i4>
      </vt:variant>
      <vt:variant>
        <vt:lpstr>Named Ranges</vt:lpstr>
      </vt:variant>
      <vt:variant>
        <vt:i4>724</vt:i4>
      </vt:variant>
    </vt:vector>
  </HeadingPairs>
  <TitlesOfParts>
    <vt:vector size="756" baseType="lpstr">
      <vt:lpstr>Title</vt:lpstr>
      <vt:lpstr>Index</vt:lpstr>
      <vt:lpstr>API-Index</vt:lpstr>
      <vt:lpstr>Lua-API</vt:lpstr>
      <vt:lpstr>Global Types</vt:lpstr>
      <vt:lpstr>SendToHost</vt:lpstr>
      <vt:lpstr>State-Events</vt:lpstr>
      <vt:lpstr>Sync SE's</vt:lpstr>
      <vt:lpstr>SE Diagrams</vt:lpstr>
      <vt:lpstr>QLE Dia</vt:lpstr>
      <vt:lpstr>Matrix</vt:lpstr>
      <vt:lpstr>CLua</vt:lpstr>
      <vt:lpstr>Events</vt:lpstr>
      <vt:lpstr>Event-Cats</vt:lpstr>
      <vt:lpstr>Meters</vt:lpstr>
      <vt:lpstr>Meter Defs</vt:lpstr>
      <vt:lpstr>Progr</vt:lpstr>
      <vt:lpstr>TCP</vt:lpstr>
      <vt:lpstr>QCIE</vt:lpstr>
      <vt:lpstr>QCI</vt:lpstr>
      <vt:lpstr>PID</vt:lpstr>
      <vt:lpstr>Peripherals</vt:lpstr>
      <vt:lpstr>bna</vt:lpstr>
      <vt:lpstr>ca</vt:lpstr>
      <vt:lpstr>hopper</vt:lpstr>
      <vt:lpstr>tp</vt:lpstr>
      <vt:lpstr>Test</vt:lpstr>
      <vt:lpstr>Test-Docx</vt:lpstr>
      <vt:lpstr>Test-scr</vt:lpstr>
      <vt:lpstr>Lua-Libraries</vt:lpstr>
      <vt:lpstr>Revision History</vt:lpstr>
      <vt:lpstr>qcomV1</vt:lpstr>
      <vt:lpstr>apif_auditReg</vt:lpstr>
      <vt:lpstr>apif_auditResp</vt:lpstr>
      <vt:lpstr>apif_bnaFirmwareID</vt:lpstr>
      <vt:lpstr>apif_bnaFirmwareUpgrade</vt:lpstr>
      <vt:lpstr>apif_bnaGetp</vt:lpstr>
      <vt:lpstr>apif_bnaMeters</vt:lpstr>
      <vt:lpstr>apif_bnaMetersByDenom</vt:lpstr>
      <vt:lpstr>apif_bnaNoteStatus</vt:lpstr>
      <vt:lpstr>apif_bnaRejectTicket</vt:lpstr>
      <vt:lpstr>apif_bnaSetNoteStatus</vt:lpstr>
      <vt:lpstr>apif_caDenom</vt:lpstr>
      <vt:lpstr>apif_caFirmwareID</vt:lpstr>
      <vt:lpstr>apif_caFirmwareUpgrade</vt:lpstr>
      <vt:lpstr>apif_caGetp</vt:lpstr>
      <vt:lpstr>apif_caMeters</vt:lpstr>
      <vt:lpstr>apif_cancelCredit</vt:lpstr>
      <vt:lpstr>apif_cAuditCommonResults</vt:lpstr>
      <vt:lpstr>apif_cAuditCommonStart</vt:lpstr>
      <vt:lpstr>apif_cAuditGameResults</vt:lpstr>
      <vt:lpstr>apif_cAuditGameStart</vt:lpstr>
      <vt:lpstr>apif_dgst</vt:lpstr>
      <vt:lpstr>apif_dgstHMAC</vt:lpstr>
      <vt:lpstr>apif_ectAddCredit</vt:lpstr>
      <vt:lpstr>apif_ectDisable</vt:lpstr>
      <vt:lpstr>apif_ectEnable</vt:lpstr>
      <vt:lpstr>apif_ectIsEnabled</vt:lpstr>
      <vt:lpstr>apif_ectMaxECT</vt:lpstr>
      <vt:lpstr>apif_ectSetMaxECT</vt:lpstr>
      <vt:lpstr>apif_ectSubtractCredit</vt:lpstr>
      <vt:lpstr>apif_ectSubtractCreditAuthorised</vt:lpstr>
      <vt:lpstr>apif_ectSubtractCreditDeclined</vt:lpstr>
      <vt:lpstr>apif_ectTicketInAddCredit</vt:lpstr>
      <vt:lpstr>apif_ectTicketOutSubtractCredit</vt:lpstr>
      <vt:lpstr>apif_egmBetMeter</vt:lpstr>
      <vt:lpstr>apif_egmCreditInputDisable</vt:lpstr>
      <vt:lpstr>apif_egmCreditInputEnable</vt:lpstr>
      <vt:lpstr>apif_egmCreditInputEnabled</vt:lpstr>
      <vt:lpstr>apif_egmCreditMeter</vt:lpstr>
      <vt:lpstr>apif_egmDisplayMeters</vt:lpstr>
      <vt:lpstr>apif_egmDoorsClosed</vt:lpstr>
      <vt:lpstr>apif_egmDoorState</vt:lpstr>
      <vt:lpstr>apif_egmFaultList</vt:lpstr>
      <vt:lpstr>apif_egmGambleGetp</vt:lpstr>
      <vt:lpstr>apif_egmGambleSetp</vt:lpstr>
      <vt:lpstr>apif_egmGameLastPlayed</vt:lpstr>
      <vt:lpstr>apif_egmGPM</vt:lpstr>
      <vt:lpstr>apif_egmInAuditMode</vt:lpstr>
      <vt:lpstr>apif_egmInFault</vt:lpstr>
      <vt:lpstr>apif_egmInQuietFault</vt:lpstr>
      <vt:lpstr>apif_egmInTestMode</vt:lpstr>
      <vt:lpstr>apif_egmKeySwitchDisable</vt:lpstr>
      <vt:lpstr>apif_egmMaxBet</vt:lpstr>
      <vt:lpstr>apif_egmMaxRTP</vt:lpstr>
      <vt:lpstr>apif_egmMeter</vt:lpstr>
      <vt:lpstr>apif_egmMeters</vt:lpstr>
      <vt:lpstr>apif_egmMinRTP</vt:lpstr>
      <vt:lpstr>apif_egmOK</vt:lpstr>
      <vt:lpstr>apif_egmQuietFaultList</vt:lpstr>
      <vt:lpstr>apif_egmReserve</vt:lpstr>
      <vt:lpstr>apif_egmSetMaxBet</vt:lpstr>
      <vt:lpstr>apif_egmSetMinRTP</vt:lpstr>
      <vt:lpstr>apif_egmSetReserve</vt:lpstr>
      <vt:lpstr>apif_egmSMS</vt:lpstr>
      <vt:lpstr>apif_egmSPAMA</vt:lpstr>
      <vt:lpstr>apif_egmSPAMB</vt:lpstr>
      <vt:lpstr>apif_egmSPAMC</vt:lpstr>
      <vt:lpstr>apif_egmState</vt:lpstr>
      <vt:lpstr>apif_egmWinMeter</vt:lpstr>
      <vt:lpstr>apif_encDecrypt</vt:lpstr>
      <vt:lpstr>apif_encEncrypt</vt:lpstr>
      <vt:lpstr>apif_eventsGetIterator</vt:lpstr>
      <vt:lpstr>apif_eventsGetLast</vt:lpstr>
      <vt:lpstr>apif_eventsGetLatest</vt:lpstr>
      <vt:lpstr>apif_eventsGetSLx</vt:lpstr>
      <vt:lpstr>apif_eventsSetSLx</vt:lpstr>
      <vt:lpstr>apif_eventsSetTTL</vt:lpstr>
      <vt:lpstr>apif_eventsStatus</vt:lpstr>
      <vt:lpstr>apif_gameBetBtnMaps</vt:lpstr>
      <vt:lpstr>apif_gameDisable</vt:lpstr>
      <vt:lpstr>apif_gameEnable</vt:lpstr>
      <vt:lpstr>apif_gameGEF</vt:lpstr>
      <vt:lpstr>apif_gameGetp</vt:lpstr>
      <vt:lpstr>apif_gameLanguagesSupported</vt:lpstr>
      <vt:lpstr>apif_gameList</vt:lpstr>
      <vt:lpstr>apif_gameMaxEnabled</vt:lpstr>
      <vt:lpstr>apif_gameMeters</vt:lpstr>
      <vt:lpstr>apif_gameName</vt:lpstr>
      <vt:lpstr>apif_gameNum</vt:lpstr>
      <vt:lpstr>apif_gamePCmeters</vt:lpstr>
      <vt:lpstr>apif_gameSetVar</vt:lpstr>
      <vt:lpstr>apif_gameUID</vt:lpstr>
      <vt:lpstr>apif_gameVarCurrent</vt:lpstr>
      <vt:lpstr>apif_gameVarGetp</vt:lpstr>
      <vt:lpstr>apif_gameVarList</vt:lpstr>
      <vt:lpstr>apif_gameVarMeters</vt:lpstr>
      <vt:lpstr>apif_gameVarNum</vt:lpstr>
      <vt:lpstr>apif_gameVarSetBetOption</vt:lpstr>
      <vt:lpstr>apif_healthFreeMem</vt:lpstr>
      <vt:lpstr>apif_hopperDefaultRefillAmount</vt:lpstr>
      <vt:lpstr>apif_hopperDenom</vt:lpstr>
      <vt:lpstr>apif_hopperGetp</vt:lpstr>
      <vt:lpstr>apif_hopperMeters</vt:lpstr>
      <vt:lpstr>apif_hopperPayout</vt:lpstr>
      <vt:lpstr>apif_hopperRecordRefill</vt:lpstr>
      <vt:lpstr>apif_hopperSetDefaultRefillAmount</vt:lpstr>
      <vt:lpstr>apif_hopperSetDenom</vt:lpstr>
      <vt:lpstr>apif_idAPIversions</vt:lpstr>
      <vt:lpstr>apif_idCommissionUID</vt:lpstr>
      <vt:lpstr>apif_idDeviceType</vt:lpstr>
      <vt:lpstr>apif_idInterfaceVersion</vt:lpstr>
      <vt:lpstr>apif_idLogicUID</vt:lpstr>
      <vt:lpstr>apif_idMachineID</vt:lpstr>
      <vt:lpstr>apif_idMachinePlatform</vt:lpstr>
      <vt:lpstr>apif_idMfr</vt:lpstr>
      <vt:lpstr>apif_idMfr3</vt:lpstr>
      <vt:lpstr>apif_idOSversion</vt:lpstr>
      <vt:lpstr>apif_idSetMachineID</vt:lpstr>
      <vt:lpstr>apif_locCountryCode</vt:lpstr>
      <vt:lpstr>apif_locCurrencyCode</vt:lpstr>
      <vt:lpstr>apif_locFloorLocation</vt:lpstr>
      <vt:lpstr>apif_locSetCountryCode</vt:lpstr>
      <vt:lpstr>apif_locSetCurrencyCode</vt:lpstr>
      <vt:lpstr>apif_locSetFloorLocation</vt:lpstr>
      <vt:lpstr>apif_locSetStateProv</vt:lpstr>
      <vt:lpstr>apif_locSetVenueAddress</vt:lpstr>
      <vt:lpstr>apif_locSetVenueID</vt:lpstr>
      <vt:lpstr>apif_locSetVenueName</vt:lpstr>
      <vt:lpstr>apif_locSetVenueType</vt:lpstr>
      <vt:lpstr>apif_locStateProv</vt:lpstr>
      <vt:lpstr>apif_locVenueAddress</vt:lpstr>
      <vt:lpstr>apif_locVenueID</vt:lpstr>
      <vt:lpstr>apif_locVenueName</vt:lpstr>
      <vt:lpstr>apif_locVenueType</vt:lpstr>
      <vt:lpstr>apif_luaDoString</vt:lpstr>
      <vt:lpstr>apif_luaErrors</vt:lpstr>
      <vt:lpstr>apif_luaEventData</vt:lpstr>
      <vt:lpstr>apif_luaGetCallStack</vt:lpstr>
      <vt:lpstr>apif_luaHookScript</vt:lpstr>
      <vt:lpstr>apif_luaPrintHistory</vt:lpstr>
      <vt:lpstr>apif_luaPublish</vt:lpstr>
      <vt:lpstr>apif_luaPublishGetValue</vt:lpstr>
      <vt:lpstr>apif_luaQCIAddCommand</vt:lpstr>
      <vt:lpstr>apif_luaSEID</vt:lpstr>
      <vt:lpstr>apif_luaSEIDlist</vt:lpstr>
      <vt:lpstr>apif_luaUsedMem</vt:lpstr>
      <vt:lpstr>apif_machineAttendantRequired</vt:lpstr>
      <vt:lpstr>apif_machineInDebugMode</vt:lpstr>
      <vt:lpstr>apif_machineLanguage</vt:lpstr>
      <vt:lpstr>apif_machineLanguagesSupported</vt:lpstr>
      <vt:lpstr>apif_machineMeterDenom</vt:lpstr>
      <vt:lpstr>apif_machineOperatingTime</vt:lpstr>
      <vt:lpstr>apif_machinePowerSaveActive</vt:lpstr>
      <vt:lpstr>apif_machinePowerSaveEnter</vt:lpstr>
      <vt:lpstr>apif_machinePowerSaveExit</vt:lpstr>
      <vt:lpstr>apif_machineQPC</vt:lpstr>
      <vt:lpstr>apif_machineQueueReboot</vt:lpstr>
      <vt:lpstr>apif_machineQueueShutdown</vt:lpstr>
      <vt:lpstr>apif_machineRAMclear</vt:lpstr>
      <vt:lpstr>apif_machineRand</vt:lpstr>
      <vt:lpstr>apif_machineReady</vt:lpstr>
      <vt:lpstr>apif_machineSetLanguage</vt:lpstr>
      <vt:lpstr>apif_machineSetMeterDenom</vt:lpstr>
      <vt:lpstr>apif_machineShuttingDown</vt:lpstr>
      <vt:lpstr>apif_machineUpgradeGetp</vt:lpstr>
      <vt:lpstr>apif_machineUpgradeGetVerify</vt:lpstr>
      <vt:lpstr>apif_machineUpgradeQueue</vt:lpstr>
      <vt:lpstr>apif_machineUpgradeSetp</vt:lpstr>
      <vt:lpstr>apif_networkEthAddr</vt:lpstr>
      <vt:lpstr>apif_networkIP</vt:lpstr>
      <vt:lpstr>apif_ntpEnable</vt:lpstr>
      <vt:lpstr>apif_ntpGetp</vt:lpstr>
      <vt:lpstr>apif_ntpSetp</vt:lpstr>
      <vt:lpstr>apif_ntpStatus</vt:lpstr>
      <vt:lpstr>apif_panic</vt:lpstr>
      <vt:lpstr>apif_peripheralConnected</vt:lpstr>
      <vt:lpstr>apif_peripheralStatus</vt:lpstr>
      <vt:lpstr>apif_peripheralSupported</vt:lpstr>
      <vt:lpstr>apif_pidEnable</vt:lpstr>
      <vt:lpstr>apif_pidEnabled</vt:lpstr>
      <vt:lpstr>apif_pidList</vt:lpstr>
      <vt:lpstr>apif_playOKex</vt:lpstr>
      <vt:lpstr>apif_playPEF</vt:lpstr>
      <vt:lpstr>apif_playSetPEF</vt:lpstr>
      <vt:lpstr>apif_progrGetp</vt:lpstr>
      <vt:lpstr>apif_progrLastCont</vt:lpstr>
      <vt:lpstr>apif_progrModeChange</vt:lpstr>
      <vt:lpstr>apif_progrNegAdj</vt:lpstr>
      <vt:lpstr>apif_progrNum</vt:lpstr>
      <vt:lpstr>apif_progrPosAdj</vt:lpstr>
      <vt:lpstr>apif_progrResetLockup</vt:lpstr>
      <vt:lpstr>apif_progrSetp</vt:lpstr>
      <vt:lpstr>apif_progrSetPrize</vt:lpstr>
      <vt:lpstr>apif_pvCommit</vt:lpstr>
      <vt:lpstr>apif_pvCommit_string</vt:lpstr>
      <vt:lpstr>apif_pvRestore</vt:lpstr>
      <vt:lpstr>apif_pvRestore_string</vt:lpstr>
      <vt:lpstr>apif_pvSetp</vt:lpstr>
      <vt:lpstr>apif_pvStats</vt:lpstr>
      <vt:lpstr>apif_rcAutoPlay</vt:lpstr>
      <vt:lpstr>apif_rcCollectPress</vt:lpstr>
      <vt:lpstr>apif_rcResetKey</vt:lpstr>
      <vt:lpstr>apif_rcSetAutoPlay</vt:lpstr>
      <vt:lpstr>apif_secAddSUAcert</vt:lpstr>
      <vt:lpstr>apif_secLogicSealOk</vt:lpstr>
      <vt:lpstr>apif_secMachineCert</vt:lpstr>
      <vt:lpstr>apif_secQMAcert</vt:lpstr>
      <vt:lpstr>apif_secSetUAAverifyCert</vt:lpstr>
      <vt:lpstr>apif_secSUAcerts</vt:lpstr>
      <vt:lpstr>apif_secUAAgetp</vt:lpstr>
      <vt:lpstr>apif_secUAAsetp</vt:lpstr>
      <vt:lpstr>apif_secUAAverifyCert</vt:lpstr>
      <vt:lpstr>apif_slRequest</vt:lpstr>
      <vt:lpstr>apif_slReset</vt:lpstr>
      <vt:lpstr>apif_slStatus</vt:lpstr>
      <vt:lpstr>apif_tcpClient</vt:lpstr>
      <vt:lpstr>apif_tcpClientGetp</vt:lpstr>
      <vt:lpstr>apif_tcpClientSetp</vt:lpstr>
      <vt:lpstr>apif_timeOSD</vt:lpstr>
      <vt:lpstr>apif_timerCreate</vt:lpstr>
      <vt:lpstr>apif_timerFetch</vt:lpstr>
      <vt:lpstr>apif_timerSetp</vt:lpstr>
      <vt:lpstr>apif_timeSet</vt:lpstr>
      <vt:lpstr>apif_timeSetOSD</vt:lpstr>
      <vt:lpstr>apif_timeSetTimezone</vt:lpstr>
      <vt:lpstr>apif_timeTimezone</vt:lpstr>
      <vt:lpstr>apif_tpFirmwareID</vt:lpstr>
      <vt:lpstr>apif_tpFirmwareUpgrade</vt:lpstr>
      <vt:lpstr>apif_tpGetp</vt:lpstr>
      <vt:lpstr>apif_tpMeters</vt:lpstr>
      <vt:lpstr>apif_uartGetp</vt:lpstr>
      <vt:lpstr>apif_uartOpen</vt:lpstr>
      <vt:lpstr>apif_uartSetp</vt:lpstr>
      <vt:lpstr>apif_udpGetp</vt:lpstr>
      <vt:lpstr>apif_udpSetp</vt:lpstr>
      <vt:lpstr>apif_userAnonPass</vt:lpstr>
      <vt:lpstr>apif_userAnonSetPass</vt:lpstr>
      <vt:lpstr>apif_userCPUstats</vt:lpstr>
      <vt:lpstr>apif_userCreate</vt:lpstr>
      <vt:lpstr>apif_userDelete</vt:lpstr>
      <vt:lpstr>apif_userDeleteSelf</vt:lpstr>
      <vt:lpstr>apif_userDiskStats</vt:lpstr>
      <vt:lpstr>apif_userInstructionStats</vt:lpstr>
      <vt:lpstr>apif_userIsQuarantined</vt:lpstr>
      <vt:lpstr>apif_userIsShutdown</vt:lpstr>
      <vt:lpstr>apif_userList</vt:lpstr>
      <vt:lpstr>apif_userLoadScripts</vt:lpstr>
      <vt:lpstr>apif_userLoggedOn</vt:lpstr>
      <vt:lpstr>apif_userMemoryStats</vt:lpstr>
      <vt:lpstr>apif_userPrivileges</vt:lpstr>
      <vt:lpstr>apif_userQuarantine</vt:lpstr>
      <vt:lpstr>apif_userRestart</vt:lpstr>
      <vt:lpstr>apif_userSAAcert</vt:lpstr>
      <vt:lpstr>apif_userScriptHashes</vt:lpstr>
      <vt:lpstr>apif_userSetAnonPass</vt:lpstr>
      <vt:lpstr>apif_userSetCPUquota</vt:lpstr>
      <vt:lpstr>apif_userSetDiskQuota</vt:lpstr>
      <vt:lpstr>apif_userSetInstructionQuota</vt:lpstr>
      <vt:lpstr>apif_userSetMemoryQuota</vt:lpstr>
      <vt:lpstr>apif_userSetMyUAApublicKey</vt:lpstr>
      <vt:lpstr>apif_userSetPrivilege</vt:lpstr>
      <vt:lpstr>apif_userSetSAAcert</vt:lpstr>
      <vt:lpstr>apif_userSetScripts</vt:lpstr>
      <vt:lpstr>apif_userSetUAApublicKey</vt:lpstr>
      <vt:lpstr>apif_userShutdown</vt:lpstr>
      <vt:lpstr>apif_userWho</vt:lpstr>
      <vt:lpstr>apif_userWhoAmI</vt:lpstr>
      <vt:lpstr>apif_x509decode</vt:lpstr>
      <vt:lpstr>Audit</vt:lpstr>
      <vt:lpstr>Cancel_Credit</vt:lpstr>
      <vt:lpstr>cl_Banknote_Acceptor_Maintenance</vt:lpstr>
      <vt:lpstr>Client_Socket</vt:lpstr>
      <vt:lpstr>Coin_Acceptor_Maintenance</vt:lpstr>
      <vt:lpstr>Content_Auditing</vt:lpstr>
      <vt:lpstr>Custom_User_Interface</vt:lpstr>
      <vt:lpstr>Device_Security</vt:lpstr>
      <vt:lpstr>Digest</vt:lpstr>
      <vt:lpstr>ECT</vt:lpstr>
      <vt:lpstr>EGM</vt:lpstr>
      <vt:lpstr>Encryption</vt:lpstr>
      <vt:lpstr>ev_ALL_FAULTS_CLEARED</vt:lpstr>
      <vt:lpstr>ev_AUX_DISP_FAILURE</vt:lpstr>
      <vt:lpstr>ev_AUX_DOOR_CLOSED</vt:lpstr>
      <vt:lpstr>ev_AUX_DOOR_OPENED</vt:lpstr>
      <vt:lpstr>ev_BAD_POWER_DOWN</vt:lpstr>
      <vt:lpstr>ev_BELLY_DOOR_CLOSED</vt:lpstr>
      <vt:lpstr>ev_BELLY_DOOR_OPENED</vt:lpstr>
      <vt:lpstr>ev_BNA_CONNECTED</vt:lpstr>
      <vt:lpstr>ev_BNA_DISCONNECTED</vt:lpstr>
      <vt:lpstr>ev_BNA_DOOR_CLOSED</vt:lpstr>
      <vt:lpstr>ev_BNA_DOOR_OPENED</vt:lpstr>
      <vt:lpstr>ev_BNA_FAULT</vt:lpstr>
      <vt:lpstr>ev_BNA_JAMMED</vt:lpstr>
      <vt:lpstr>ev_BNA_STACKER_CLEARED</vt:lpstr>
      <vt:lpstr>ev_BNA_STACKER_FULL</vt:lpstr>
      <vt:lpstr>ev_BNA_STACKER_FULL_NOTICE</vt:lpstr>
      <vt:lpstr>ev_BNA_STACKER_HIGH_LEVEL</vt:lpstr>
      <vt:lpstr>ev_BNA_STACKER_REMOVED</vt:lpstr>
      <vt:lpstr>ev_BNA_STACKER_RETURNED</vt:lpstr>
      <vt:lpstr>ev_BNA_YOYO</vt:lpstr>
      <vt:lpstr>ev_BONUS_DEVICE_FAULT</vt:lpstr>
      <vt:lpstr>ev_CA_CONNECTED</vt:lpstr>
      <vt:lpstr>ev_CA_DISCONNECTED</vt:lpstr>
      <vt:lpstr>ev_CA_DIVERTER_FAULT</vt:lpstr>
      <vt:lpstr>ev_CA_EXCESS_COIN_REJECTED</vt:lpstr>
      <vt:lpstr>ev_CA_FAULT</vt:lpstr>
      <vt:lpstr>ev_CA_YO_YO</vt:lpstr>
      <vt:lpstr>ev_CALL_SERVICE_TECHNICIAN</vt:lpstr>
      <vt:lpstr>ev_CANCEL_CREDIT</vt:lpstr>
      <vt:lpstr>ev_CASH_BOX_CLEARED</vt:lpstr>
      <vt:lpstr>ev_CASHBOX_DOOR_CLOSED</vt:lpstr>
      <vt:lpstr>ev_CASHBOX_DOOR_OPENED</vt:lpstr>
      <vt:lpstr>ev_COOLING_FAN_FAILURE</vt:lpstr>
      <vt:lpstr>ev_ECT_FROM_EGM</vt:lpstr>
      <vt:lpstr>ev_ECT_TO_EGM</vt:lpstr>
      <vt:lpstr>ev_EEPROM_FAULT</vt:lpstr>
      <vt:lpstr>ev_HOPPER_CALIBRATED</vt:lpstr>
      <vt:lpstr>ev_HOPPER_CONNECTED</vt:lpstr>
      <vt:lpstr>ev_HOPPER_DISCONNECTED</vt:lpstr>
      <vt:lpstr>ev_HOPPER_EMPTY</vt:lpstr>
      <vt:lpstr>ev_HOPPER_JAMMED</vt:lpstr>
      <vt:lpstr>ev_HOPPER_LEVEL_MISMATCH</vt:lpstr>
      <vt:lpstr>ev_HOPPER_PAYOUT</vt:lpstr>
      <vt:lpstr>ev_HOPPER_REFILL_RECORDED</vt:lpstr>
      <vt:lpstr>ev_HOPPER_RUNAWAY</vt:lpstr>
      <vt:lpstr>ev_HOPPER_RUNAWAY_AMOUNT</vt:lpstr>
      <vt:lpstr>ev_INVALID_EGM_CONFIGURATION</vt:lpstr>
      <vt:lpstr>ev_IO_CONTROLLER_FAULT</vt:lpstr>
      <vt:lpstr>ev_LIC_KEY_DETECTED</vt:lpstr>
      <vt:lpstr>ev_LIC_KEY_FAIL</vt:lpstr>
      <vt:lpstr>ev_LOCKUP_CLEAR</vt:lpstr>
      <vt:lpstr>ev_LOGIC_DOOR_CLOSED</vt:lpstr>
      <vt:lpstr>ev_LOGIC_DOOR_OPENED</vt:lpstr>
      <vt:lpstr>ev_LOW_MEMORY</vt:lpstr>
      <vt:lpstr>ev_LOW_NV_RAM_BATTERY</vt:lpstr>
      <vt:lpstr>ev_LOW_PF_DOOR_DET_BATT</vt:lpstr>
      <vt:lpstr>ev_LP_AWARD</vt:lpstr>
      <vt:lpstr>ev_MACHINE_SEAL_CONFIRMED</vt:lpstr>
      <vt:lpstr>ev_MACHINE_TIME_CHANGED</vt:lpstr>
      <vt:lpstr>ev_MACHINE_UPGRADE_READY</vt:lpstr>
      <vt:lpstr>ev_MACHINE_UPGRADED</vt:lpstr>
      <vt:lpstr>ev_MAIN_DOOR_CLOSED</vt:lpstr>
      <vt:lpstr>ev_MAIN_DOOR_OPENED</vt:lpstr>
      <vt:lpstr>ev_MAN_SPEC_FAULT_EXT</vt:lpstr>
      <vt:lpstr>ev_MECH_METERS_DISC</vt:lpstr>
      <vt:lpstr>ev_MECH_METERS_DOOR_CLOSED</vt:lpstr>
      <vt:lpstr>ev_MECH_METERS_DOOR_OPENED</vt:lpstr>
      <vt:lpstr>ev_MECH_METERS_FAULT</vt:lpstr>
      <vt:lpstr>ev_MECH_METERS_PWR_OFF_DOOR_ACCESS</vt:lpstr>
      <vt:lpstr>ev_NON_PROD_LIC_KEY_DETECTED</vt:lpstr>
      <vt:lpstr>ev_PERIOD_METERS_RESET</vt:lpstr>
      <vt:lpstr>ev_PERIPH_FW_UPGRADE</vt:lpstr>
      <vt:lpstr>ev_PID_SESSION_STARTED</vt:lpstr>
      <vt:lpstr>ev_PID_SESSION_STOPPED</vt:lpstr>
      <vt:lpstr>ev_POWER_UP</vt:lpstr>
      <vt:lpstr>ev_PRI_DISP_FAILURE</vt:lpstr>
      <vt:lpstr>ev_PROCESSOR_OVER_TEMP</vt:lpstr>
      <vt:lpstr>ev_PROGR_CFG_CHANGED</vt:lpstr>
      <vt:lpstr>ev_PROGR_CONTR_FAULT</vt:lpstr>
      <vt:lpstr>ev_PROGR_LVL_NEG_ADJ</vt:lpstr>
      <vt:lpstr>ev_PROGR_LVL_POS_ADJ</vt:lpstr>
      <vt:lpstr>ev_PROGR_PRIZE_ORPHANED</vt:lpstr>
      <vt:lpstr>ev_PWR_OFF_CASH_DOOR_ACCESS</vt:lpstr>
      <vt:lpstr>ev_PWR_OFF_MAIN_DOOR_ACCESS</vt:lpstr>
      <vt:lpstr>ev_PWR_OFF_NOTE_ACCPTR_DOOR_ACCESS</vt:lpstr>
      <vt:lpstr>ev_PWR_OFF_PROCESSOR_DOOR_ACCESS</vt:lpstr>
      <vt:lpstr>ev_QCOM_ENGINE_EXCEPTION</vt:lpstr>
      <vt:lpstr>ev_RECOVERABLE_RAM_CORRUPTION</vt:lpstr>
      <vt:lpstr>ev_STEPPER_REEL_FAULT</vt:lpstr>
      <vt:lpstr>ev_TER_DISP_FAILURE</vt:lpstr>
      <vt:lpstr>ev_TEST_FAULT</vt:lpstr>
      <vt:lpstr>ev_TICKET_IN_ABORTED</vt:lpstr>
      <vt:lpstr>ev_TICKET_IN_ECT</vt:lpstr>
      <vt:lpstr>ev_TICKET_IN_REJECTED</vt:lpstr>
      <vt:lpstr>ev_TICKET_IN_TIMEOUT</vt:lpstr>
      <vt:lpstr>ev_TICKET_OUT_PRINTING</vt:lpstr>
      <vt:lpstr>ev_TICKET_PRINTER_CONNECTED</vt:lpstr>
      <vt:lpstr>ev_TICKET_PRINTER_DISCONNECTED</vt:lpstr>
      <vt:lpstr>ev_TICKET_PRINTER_FAIL_PRINT</vt:lpstr>
      <vt:lpstr>ev_TICKET_PRINTER_GENERAL_FAULT</vt:lpstr>
      <vt:lpstr>ev_TICKET_PRINTER_INK_LOW</vt:lpstr>
      <vt:lpstr>ev_TICKET_PRINTER_PAPER_JAM</vt:lpstr>
      <vt:lpstr>ev_TICKET_PRINTER_PAPER_LOW</vt:lpstr>
      <vt:lpstr>ev_TICKET_PRINTER_PAPER_OUT</vt:lpstr>
      <vt:lpstr>ev_TOUCH_SCREEN_FAULT</vt:lpstr>
      <vt:lpstr>ev_USER_CREATED</vt:lpstr>
      <vt:lpstr>ev_USER_DELETED</vt:lpstr>
      <vt:lpstr>ev_USER_QUARANTINED</vt:lpstr>
      <vt:lpstr>ev_VAR_ENABLED</vt:lpstr>
      <vt:lpstr>Events</vt:lpstr>
      <vt:lpstr>filename</vt:lpstr>
      <vt:lpstr>filename_docx</vt:lpstr>
      <vt:lpstr>Game_Maintenance</vt:lpstr>
      <vt:lpstr>gt_anString</vt:lpstr>
      <vt:lpstr>gt_authno</vt:lpstr>
      <vt:lpstr>gt_autoplayflag</vt:lpstr>
      <vt:lpstr>gt_boolean</vt:lpstr>
      <vt:lpstr>gt_boolean_table</vt:lpstr>
      <vt:lpstr>gt_btable</vt:lpstr>
      <vt:lpstr>gt_camt</vt:lpstr>
      <vt:lpstr>gt_CIEF</vt:lpstr>
      <vt:lpstr>gt_clockosd</vt:lpstr>
      <vt:lpstr>gt_countryCode</vt:lpstr>
      <vt:lpstr>gt_currencyCode</vt:lpstr>
      <vt:lpstr>gt_dateTime</vt:lpstr>
      <vt:lpstr>gt_debugmode</vt:lpstr>
      <vt:lpstr>gt_defrefill</vt:lpstr>
      <vt:lpstr>gt_ebiterator</vt:lpstr>
      <vt:lpstr>gt_ectenabled</vt:lpstr>
      <vt:lpstr>gt_ecteoilist</vt:lpstr>
      <vt:lpstr>gt_ectsubsn</vt:lpstr>
      <vt:lpstr>gt_egmcrdenom</vt:lpstr>
      <vt:lpstr>gt_egmmaxbet</vt:lpstr>
      <vt:lpstr>gt_egmMaxRTPdev</vt:lpstr>
      <vt:lpstr>gt_errmsg</vt:lpstr>
      <vt:lpstr>gt_event</vt:lpstr>
      <vt:lpstr>gt_evHysteresisTime</vt:lpstr>
      <vt:lpstr>gt_float</vt:lpstr>
      <vt:lpstr>gt_function</vt:lpstr>
      <vt:lpstr>gt_gameid</vt:lpstr>
      <vt:lpstr>gt_gamename</vt:lpstr>
      <vt:lpstr>gt_gameuid</vt:lpstr>
      <vt:lpstr>gt_gameVer</vt:lpstr>
      <vt:lpstr>gt_GEF</vt:lpstr>
      <vt:lpstr>gt_hexstring</vt:lpstr>
      <vt:lpstr>gt_integer</vt:lpstr>
      <vt:lpstr>gt_lua_ident</vt:lpstr>
      <vt:lpstr>gt_machineID</vt:lpstr>
      <vt:lpstr>gt_maxattempts</vt:lpstr>
      <vt:lpstr>gt_MAXECT</vt:lpstr>
      <vt:lpstr>gt_maxRTP</vt:lpstr>
      <vt:lpstr>gt_meterDenom</vt:lpstr>
      <vt:lpstr>gt_MeterID</vt:lpstr>
      <vt:lpstr>gt_minRTP</vt:lpstr>
      <vt:lpstr>gt_MUF</vt:lpstr>
      <vt:lpstr>gt_mumaxrate</vt:lpstr>
      <vt:lpstr>gt_nil</vt:lpstr>
      <vt:lpstr>gt_ntpEnbFlag</vt:lpstr>
      <vt:lpstr>gt_number</vt:lpstr>
      <vt:lpstr>gt_NUME</vt:lpstr>
      <vt:lpstr>gt_PEF</vt:lpstr>
      <vt:lpstr>gt_PEM</vt:lpstr>
      <vt:lpstr>gt_pgid</vt:lpstr>
      <vt:lpstr>gt_plevn</vt:lpstr>
      <vt:lpstr>gt_plevs</vt:lpstr>
      <vt:lpstr>gt_pluid</vt:lpstr>
      <vt:lpstr>gt_powersave</vt:lpstr>
      <vt:lpstr>gt_prizelimit</vt:lpstr>
      <vt:lpstr>gt_PRTP</vt:lpstr>
      <vt:lpstr>gt_qcomVersion</vt:lpstr>
      <vt:lpstr>gt_reason</vt:lpstr>
      <vt:lpstr>gt_RFEF</vt:lpstr>
      <vt:lpstr>gt_scrhash</vt:lpstr>
      <vt:lpstr>gt_seid</vt:lpstr>
      <vt:lpstr>gt_sEventID</vt:lpstr>
      <vt:lpstr>gt_stateProv</vt:lpstr>
      <vt:lpstr>gt_table</vt:lpstr>
      <vt:lpstr>gt_thread</vt:lpstr>
      <vt:lpstr>gt_timersmax</vt:lpstr>
      <vt:lpstr>gt_timersmint</vt:lpstr>
      <vt:lpstr>gt_TPRTP</vt:lpstr>
      <vt:lpstr>gt_transactionID</vt:lpstr>
      <vt:lpstr>gt_uistring</vt:lpstr>
      <vt:lpstr>gt_userdata</vt:lpstr>
      <vt:lpstr>gt_username</vt:lpstr>
      <vt:lpstr>gt_varid</vt:lpstr>
      <vt:lpstr>Health</vt:lpstr>
      <vt:lpstr>Hopper_Maintenance</vt:lpstr>
      <vt:lpstr>ID</vt:lpstr>
      <vt:lpstr>Location_Management</vt:lpstr>
      <vt:lpstr>Lua</vt:lpstr>
      <vt:lpstr>Machine</vt:lpstr>
      <vt:lpstr>Network_Management</vt:lpstr>
      <vt:lpstr>NTP</vt:lpstr>
      <vt:lpstr>Peripheral_Devices</vt:lpstr>
      <vt:lpstr>Persistent_Variables</vt:lpstr>
      <vt:lpstr>Play_Control</vt:lpstr>
      <vt:lpstr>Player_Accessible_Event_Log</vt:lpstr>
      <vt:lpstr>Player_Information_Display</vt:lpstr>
      <vt:lpstr>Events!Print_Area</vt:lpstr>
      <vt:lpstr>'Global Types'!Print_Area</vt:lpstr>
      <vt:lpstr>'Lua-API'!Print_Area</vt:lpstr>
      <vt:lpstr>'Lua-Libraries'!Print_Area</vt:lpstr>
      <vt:lpstr>'Meter Defs'!Print_Area</vt:lpstr>
      <vt:lpstr>Meters!Print_Area</vt:lpstr>
      <vt:lpstr>Peripherals!Print_Area</vt:lpstr>
      <vt:lpstr>QCI!Print_Area</vt:lpstr>
      <vt:lpstr>'State-Events'!Print_Area</vt:lpstr>
      <vt:lpstr>Title!Print_Area</vt:lpstr>
      <vt:lpstr>Events!Print_Titles</vt:lpstr>
      <vt:lpstr>'Global Types'!Print_Titles</vt:lpstr>
      <vt:lpstr>'Lua-API'!Print_Titles</vt:lpstr>
      <vt:lpstr>'Lua-Libraries'!Print_Titles</vt:lpstr>
      <vt:lpstr>'State-Events'!Print_Titles</vt:lpstr>
      <vt:lpstr>Progressive_Prize_Support</vt:lpstr>
      <vt:lpstr>Remote_Control</vt:lpstr>
      <vt:lpstr>se_ATTENDANT_REQUIRED</vt:lpstr>
      <vt:lpstr>se_AUDIT_MODE_ENTRY</vt:lpstr>
      <vt:lpstr>se_AUDIT_MODE_EXIT</vt:lpstr>
      <vt:lpstr>se_AUDIT_PAGE_REQ</vt:lpstr>
      <vt:lpstr>se_BANKNOTE_ACCEPTED</vt:lpstr>
      <vt:lpstr>se_BANKNOTE_REJECTED</vt:lpstr>
      <vt:lpstr>se_CANCEL_CREDIT</vt:lpstr>
      <vt:lpstr>se_CAUDIT_FIN_COMMON</vt:lpstr>
      <vt:lpstr>se_CAUDIT_FIN_GAME</vt:lpstr>
      <vt:lpstr>se_COIN_TOKEN_IN</vt:lpstr>
      <vt:lpstr>se_COLLECT_WITH_CREDIT</vt:lpstr>
      <vt:lpstr>se_CREDIT_INPUT_DISABLED</vt:lpstr>
      <vt:lpstr>se_CREDIT_INPUT_ENABLED</vt:lpstr>
      <vt:lpstr>se_DOOR_CLOSED</vt:lpstr>
      <vt:lpstr>se_DOOR_OPENED</vt:lpstr>
      <vt:lpstr>se_ECT_AUTHORISED</vt:lpstr>
      <vt:lpstr>se_ECT_FAILED</vt:lpstr>
      <vt:lpstr>se_ECT_FROM_CM</vt:lpstr>
      <vt:lpstr>se_ECT_TO_CM</vt:lpstr>
      <vt:lpstr>se_EVENT</vt:lpstr>
      <vt:lpstr>se_FAULT_CLEARED</vt:lpstr>
      <vt:lpstr>se_FAULT_CONDITION</vt:lpstr>
      <vt:lpstr>se_GAMBLE</vt:lpstr>
      <vt:lpstr>se_GAMBLE_ENTRY</vt:lpstr>
      <vt:lpstr>se_GAMBLE_EXIT</vt:lpstr>
      <vt:lpstr>se_GAME_ADDED</vt:lpstr>
      <vt:lpstr>se_GAME_LOADED</vt:lpstr>
      <vt:lpstr>se_GAME_REMOVED</vt:lpstr>
      <vt:lpstr>se_GAME_UNLOADED</vt:lpstr>
      <vt:lpstr>se_GAME_VAR_BETOPT</vt:lpstr>
      <vt:lpstr>se_GAME_VAR_CHANGED</vt:lpstr>
      <vt:lpstr>se_HOPPER_COLLECT_ENTRY</vt:lpstr>
      <vt:lpstr>se_HOPPER_COLLECT_EXIT</vt:lpstr>
      <vt:lpstr>se_HOPPER_OUT</vt:lpstr>
      <vt:lpstr>se_IDLEMODE_ENTRY</vt:lpstr>
      <vt:lpstr>se_IDLEMODE_EXIT</vt:lpstr>
      <vt:lpstr>se_IDLEMODE_INFO_ENTRY</vt:lpstr>
      <vt:lpstr>se_IDLEMODE_INFO_EXIT</vt:lpstr>
      <vt:lpstr>se_LP_AWARD_LOCKUP_ENTRY</vt:lpstr>
      <vt:lpstr>se_LP_AWARD_LOCKUP_EXIT</vt:lpstr>
      <vt:lpstr>se_LUA_ERROR</vt:lpstr>
      <vt:lpstr>se_MACHINE_RAND</vt:lpstr>
      <vt:lpstr>se_MACHINE_READY</vt:lpstr>
      <vt:lpstr>se_MACHINE_UPGRADE_DLC</vt:lpstr>
      <vt:lpstr>se_MACHINE_UPGRADE_STATUS</vt:lpstr>
      <vt:lpstr>se_NTP_STATUS</vt:lpstr>
      <vt:lpstr>se_NZ_JP_LOCKUP_ENTER</vt:lpstr>
      <vt:lpstr>se_NZ_JP_LOCKUP_EXIT</vt:lpstr>
      <vt:lpstr>se_NZ_JPWIN</vt:lpstr>
      <vt:lpstr>se_NZ_PI_PID_ENTRY</vt:lpstr>
      <vt:lpstr>se_NZ_PI_PID_EXIT</vt:lpstr>
      <vt:lpstr>se_PERIPHERAL_STATUS_CHANGED</vt:lpstr>
      <vt:lpstr>se_PERIPHERAL_UPGRADE</vt:lpstr>
      <vt:lpstr>se_PID_ENTRY</vt:lpstr>
      <vt:lpstr>se_PID_EXIT</vt:lpstr>
      <vt:lpstr>se_PLAY_COMMENCED</vt:lpstr>
      <vt:lpstr>se_PLAY_COMPLETE</vt:lpstr>
      <vt:lpstr>se_PLAY_DISABLED</vt:lpstr>
      <vt:lpstr>se_PLAY_ENABLED</vt:lpstr>
      <vt:lpstr>se_PLAY_FEATURE_COMMENCED</vt:lpstr>
      <vt:lpstr>se_PLAY_FEATURE_COMPLETE</vt:lpstr>
      <vt:lpstr>se_PLAY_OK_EX</vt:lpstr>
      <vt:lpstr>se_PLAYER_INPUT_RECEIVED</vt:lpstr>
      <vt:lpstr>se_PLAYER_INPUT_REQUIRED</vt:lpstr>
      <vt:lpstr>se_POWERSAVE_ENTRY</vt:lpstr>
      <vt:lpstr>se_POWERSAVE_EXIT</vt:lpstr>
      <vt:lpstr>se_PROGR_AWARD</vt:lpstr>
      <vt:lpstr>se_PROGR_CFG</vt:lpstr>
      <vt:lpstr>se_PROGR_LP_UPDATE</vt:lpstr>
      <vt:lpstr>se_QLE_READY</vt:lpstr>
      <vt:lpstr>se_RESERVE_ENTRY</vt:lpstr>
      <vt:lpstr>se_RESERVE_EXIT</vt:lpstr>
      <vt:lpstr>se_RESET_KEY</vt:lpstr>
      <vt:lpstr>se_RULE_ENTRY</vt:lpstr>
      <vt:lpstr>se_RULE_EXIT</vt:lpstr>
      <vt:lpstr>se_SERVICE_MODE_ENTRY</vt:lpstr>
      <vt:lpstr>se_SERVICE_MODE_EXIT</vt:lpstr>
      <vt:lpstr>se_SHUTDOWN_PENDING</vt:lpstr>
      <vt:lpstr>se_SHUTTING_DOWN</vt:lpstr>
      <vt:lpstr>se_SOCKET_FREED</vt:lpstr>
      <vt:lpstr>se_SYSTEM_LOCKUP</vt:lpstr>
      <vt:lpstr>se_SYSTEM_LOCKUP_CLEARED</vt:lpstr>
      <vt:lpstr>se_SYSTEM_LOCKUP_ENTRY</vt:lpstr>
      <vt:lpstr>se_SYSTEM_LOCKUP_EXIT</vt:lpstr>
      <vt:lpstr>se_SYSTEM_LOCKUP_RESPONSE</vt:lpstr>
      <vt:lpstr>se_SYSTEM_LOCKUP_TIMEOUT</vt:lpstr>
      <vt:lpstr>se_TAKE_WIN</vt:lpstr>
      <vt:lpstr>se_TICKET_IN</vt:lpstr>
      <vt:lpstr>se_TICKET_IN_ESCROW</vt:lpstr>
      <vt:lpstr>se_TICKET_OUT_PRINT_START</vt:lpstr>
      <vt:lpstr>se_TIME_CHANGED</vt:lpstr>
      <vt:lpstr>se_USER_LOADSCRIPTS</vt:lpstr>
      <vt:lpstr>se_USER_LOGOFF</vt:lpstr>
      <vt:lpstr>se_USER_LOGON</vt:lpstr>
      <vt:lpstr>se_USER_READY</vt:lpstr>
      <vt:lpstr>se_USER_RESTART</vt:lpstr>
      <vt:lpstr>se_USER_SHUTDOWN</vt:lpstr>
      <vt:lpstr>se_USER_STARTUP</vt:lpstr>
      <vt:lpstr>sth_auditReg</vt:lpstr>
      <vt:lpstr>sth_auditResp</vt:lpstr>
      <vt:lpstr>sth_bnaRejectTicket</vt:lpstr>
      <vt:lpstr>sth_bnaSetNoteStatus</vt:lpstr>
      <vt:lpstr>sth_cancelCredit</vt:lpstr>
      <vt:lpstr>sth_cAuditCommonStart</vt:lpstr>
      <vt:lpstr>sth_cAuditGameStart</vt:lpstr>
      <vt:lpstr>sth_ectAddCredit</vt:lpstr>
      <vt:lpstr>sth_ectDisable</vt:lpstr>
      <vt:lpstr>sth_ectEnable</vt:lpstr>
      <vt:lpstr>sth_ectSetMaxECT</vt:lpstr>
      <vt:lpstr>sth_ectSubtractCredit</vt:lpstr>
      <vt:lpstr>sth_ectSubtractCreditAuthorised</vt:lpstr>
      <vt:lpstr>sth_ectTicketInAddCredit</vt:lpstr>
      <vt:lpstr>sth_ectTicketOutSubtractCredit</vt:lpstr>
      <vt:lpstr>sth_egmCreditInputDisable</vt:lpstr>
      <vt:lpstr>sth_egmCreditInputEnable</vt:lpstr>
      <vt:lpstr>sth_egmGambleSetp</vt:lpstr>
      <vt:lpstr>sth_egmGPM</vt:lpstr>
      <vt:lpstr>sth_egmSetMaxBet</vt:lpstr>
      <vt:lpstr>sth_egmSetMinRTP</vt:lpstr>
      <vt:lpstr>sth_egmSetReserve</vt:lpstr>
      <vt:lpstr>sth_egmSMS</vt:lpstr>
      <vt:lpstr>sth_egmSPAMA</vt:lpstr>
      <vt:lpstr>sth_egmSPAMB</vt:lpstr>
      <vt:lpstr>sth_egmSPAMC</vt:lpstr>
      <vt:lpstr>sth_eventsSetSLx</vt:lpstr>
      <vt:lpstr>sth_eventsSetTTL</vt:lpstr>
      <vt:lpstr>sth_gameDisable</vt:lpstr>
      <vt:lpstr>sth_gameEnable</vt:lpstr>
      <vt:lpstr>sth_gameSetVar</vt:lpstr>
      <vt:lpstr>sth_gameVarSetBetOption</vt:lpstr>
      <vt:lpstr>sth_heartbeat</vt:lpstr>
      <vt:lpstr>sth_hopperPayout</vt:lpstr>
      <vt:lpstr>sth_hopperRecordRefill</vt:lpstr>
      <vt:lpstr>sth_hopperSetDenom</vt:lpstr>
      <vt:lpstr>sth_idSetMachineID</vt:lpstr>
      <vt:lpstr>sth_locSetCountryCode</vt:lpstr>
      <vt:lpstr>sth_locSetCurrencyCode</vt:lpstr>
      <vt:lpstr>sth_locSetFloorLocation</vt:lpstr>
      <vt:lpstr>sth_locSetStateProv</vt:lpstr>
      <vt:lpstr>sth_locSetVenueAddress</vt:lpstr>
      <vt:lpstr>sth_locSetVenueID</vt:lpstr>
      <vt:lpstr>sth_locSetVenueName</vt:lpstr>
      <vt:lpstr>sth_locSetVenueType</vt:lpstr>
      <vt:lpstr>sth_LuaPanic</vt:lpstr>
      <vt:lpstr>sth_machinePowerSaveEnter</vt:lpstr>
      <vt:lpstr>sth_machinePowerSaveExit</vt:lpstr>
      <vt:lpstr>sth_machineQueueReboot</vt:lpstr>
      <vt:lpstr>sth_machineQueueShutdown</vt:lpstr>
      <vt:lpstr>sth_machineRAMclear</vt:lpstr>
      <vt:lpstr>sth_machineRand</vt:lpstr>
      <vt:lpstr>sth_machineSetLanguage</vt:lpstr>
      <vt:lpstr>sth_machineSetMeterDenom</vt:lpstr>
      <vt:lpstr>sth_machineUpgradeCancel</vt:lpstr>
      <vt:lpstr>sth_machineUpgradeGetVerify</vt:lpstr>
      <vt:lpstr>sth_machineUpgradeQueue</vt:lpstr>
      <vt:lpstr>sth_machineUpgradeSetp</vt:lpstr>
      <vt:lpstr>sth_ntpEnable</vt:lpstr>
      <vt:lpstr>sth_ntpSetp</vt:lpstr>
      <vt:lpstr>sth_panic</vt:lpstr>
      <vt:lpstr>sth_pfwdownload</vt:lpstr>
      <vt:lpstr>sth_pidEnable</vt:lpstr>
      <vt:lpstr>sth_playSetPEF</vt:lpstr>
      <vt:lpstr>sth_playSetPEFoverall</vt:lpstr>
      <vt:lpstr>sth_progrModeChange</vt:lpstr>
      <vt:lpstr>sth_progrNegAdj</vt:lpstr>
      <vt:lpstr>sth_progrPosAdj</vt:lpstr>
      <vt:lpstr>sth_progrResetLockup</vt:lpstr>
      <vt:lpstr>sth_progrSetp</vt:lpstr>
      <vt:lpstr>sth_progrSetPrize</vt:lpstr>
      <vt:lpstr>sth_pvCommit</vt:lpstr>
      <vt:lpstr>sth_pvSetp</vt:lpstr>
      <vt:lpstr>sth_qle_ready</vt:lpstr>
      <vt:lpstr>sth_qle_shutdown</vt:lpstr>
      <vt:lpstr>sth_qle_userlogon</vt:lpstr>
      <vt:lpstr>sth_qmaloadcert</vt:lpstr>
      <vt:lpstr>sth_rcCollectPress</vt:lpstr>
      <vt:lpstr>sth_rcPlay</vt:lpstr>
      <vt:lpstr>sth_rcResetKey</vt:lpstr>
      <vt:lpstr>sth_rcSetAutoPlay</vt:lpstr>
      <vt:lpstr>sth_rcTakeWin</vt:lpstr>
      <vt:lpstr>sth_secAddSUAcert</vt:lpstr>
      <vt:lpstr>sth_secSetUAAverifyCert</vt:lpstr>
      <vt:lpstr>sth_slRequest</vt:lpstr>
      <vt:lpstr>sth_slReset</vt:lpstr>
      <vt:lpstr>sth_syncEvent</vt:lpstr>
      <vt:lpstr>sth_tcpClientSetp</vt:lpstr>
      <vt:lpstr>sth_timerSetp</vt:lpstr>
      <vt:lpstr>sth_timeSet</vt:lpstr>
      <vt:lpstr>sth_timeSetOSD</vt:lpstr>
      <vt:lpstr>sth_timeSetTimezone</vt:lpstr>
      <vt:lpstr>sth_uartSetp</vt:lpstr>
      <vt:lpstr>sth_udpSetp</vt:lpstr>
      <vt:lpstr>sth_udpSetp_srcports</vt:lpstr>
      <vt:lpstr>sth_userAnonSetPass</vt:lpstr>
      <vt:lpstr>sth_userCreate</vt:lpstr>
      <vt:lpstr>sth_userDelete</vt:lpstr>
      <vt:lpstr>sth_userDeleteSelf</vt:lpstr>
      <vt:lpstr>sth_userLoadScripts</vt:lpstr>
      <vt:lpstr>sth_userQuarantine</vt:lpstr>
      <vt:lpstr>sth_userRestart</vt:lpstr>
      <vt:lpstr>sth_userSetAnonPass</vt:lpstr>
      <vt:lpstr>sth_userSetCPUquota</vt:lpstr>
      <vt:lpstr>sth_userSetDiskQuota</vt:lpstr>
      <vt:lpstr>sth_userSetInstructionQuota</vt:lpstr>
      <vt:lpstr>sth_userSetMemoryQuota</vt:lpstr>
      <vt:lpstr>sth_userSetPrivilege</vt:lpstr>
      <vt:lpstr>sth_userSetSAAcert</vt:lpstr>
      <vt:lpstr>sth_userSetUAApublicKey</vt:lpstr>
      <vt:lpstr>string</vt:lpstr>
      <vt:lpstr>System_Lockup</vt:lpstr>
      <vt:lpstr>test_state_events</vt:lpstr>
      <vt:lpstr>testp_clua</vt:lpstr>
      <vt:lpstr>'Test-scr'!testp_docx</vt:lpstr>
      <vt:lpstr>testp_docx</vt:lpstr>
      <vt:lpstr>testp_events</vt:lpstr>
      <vt:lpstr>testp_meters</vt:lpstr>
      <vt:lpstr>testp_scr</vt:lpstr>
      <vt:lpstr>testp_state_events</vt:lpstr>
      <vt:lpstr>testp_sth</vt:lpstr>
      <vt:lpstr>Ticket_Printer_Maintenance</vt:lpstr>
      <vt:lpstr>Timekeeping</vt:lpstr>
      <vt:lpstr>Timer</vt:lpstr>
      <vt:lpstr>uart</vt:lpstr>
      <vt:lpstr>udp</vt:lpstr>
      <vt:lpstr>User_Maintenance</vt:lpstr>
      <vt:lpstr>User_Meters</vt:lpstr>
      <vt:lpstr>WWW</vt:lpstr>
      <vt:lpstr>x509_</vt:lpstr>
      <vt:lpstr>zTodo</vt:lpstr>
    </vt:vector>
  </TitlesOfParts>
  <Company>Queensland Treasury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RLLARK</dc:creator>
  <cp:lastModifiedBy>Robert Larkin</cp:lastModifiedBy>
  <cp:lastPrinted>2019-12-13T06:35:23Z</cp:lastPrinted>
  <dcterms:created xsi:type="dcterms:W3CDTF">2011-02-02T06:51:08Z</dcterms:created>
  <dcterms:modified xsi:type="dcterms:W3CDTF">2022-06-10T08:17:38Z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0x0101007A6D9269319B6543986B7C4232A73671</vt:lpwstr>
  </property>
</Properties>
</file>